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25" windowWidth="14880" windowHeight="5505" activeTab="0"/>
  </bookViews>
  <sheets>
    <sheet name="TARTALOM" sheetId="1" r:id="rId1"/>
    <sheet name="Bevételek részletes 2022." sheetId="2" r:id="rId2"/>
    <sheet name="Kiadások részletes 2022." sheetId="3" r:id="rId3"/>
    <sheet name="Kiegészítő támogatások 2022.év" sheetId="4" r:id="rId4"/>
  </sheets>
  <definedNames>
    <definedName name="_xlnm.Print_Area" localSheetId="1">'Bevételek részletes 2022.'!$A$1:$F$156</definedName>
    <definedName name="_xlnm.Print_Area" localSheetId="2">'Kiadások részletes 2022.'!$A$1:$H$499</definedName>
    <definedName name="_xlnm.Print_Area" localSheetId="3">'Kiegészítő támogatások 2022.év'!$A$1:$O$27</definedName>
    <definedName name="_xlnm.Print_Area" localSheetId="0">'TARTALOM'!$A$1:$B$7</definedName>
  </definedNames>
  <calcPr fullCalcOnLoad="1"/>
</workbook>
</file>

<file path=xl/comments2.xml><?xml version="1.0" encoding="utf-8"?>
<comments xmlns="http://schemas.openxmlformats.org/spreadsheetml/2006/main">
  <authors>
    <author>Gazda</author>
    <author>admn</author>
  </authors>
  <commentList>
    <comment ref="D56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80 %</t>
        </r>
      </text>
    </comment>
    <comment ref="D86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-35% a teljesítettől</t>
        </r>
      </text>
    </comment>
    <comment ref="E86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Követelés</t>
        </r>
      </text>
    </comment>
    <comment ref="E85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követelés</t>
        </r>
      </text>
    </comment>
    <comment ref="E97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követelés</t>
        </r>
      </text>
    </comment>
    <comment ref="E105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2021-2022.év</t>
        </r>
      </text>
    </comment>
  </commentList>
</comments>
</file>

<file path=xl/comments3.xml><?xml version="1.0" encoding="utf-8"?>
<comments xmlns="http://schemas.openxmlformats.org/spreadsheetml/2006/main">
  <authors>
    <author>Gazda</author>
    <author>admn</author>
  </authors>
  <commentList>
    <comment ref="B327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Még nem eldöntött!</t>
        </r>
      </text>
    </comment>
    <comment ref="E381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pontosítani! Árajánlat?!</t>
        </r>
      </text>
    </comment>
    <comment ref="E390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árajánlat!</t>
        </r>
      </text>
    </comment>
    <comment ref="D381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pontosítani!</t>
        </r>
      </text>
    </comment>
    <comment ref="D390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árajánlat!</t>
        </r>
      </text>
    </comment>
    <comment ref="E186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elsazámoló számla</t>
        </r>
      </text>
    </comment>
    <comment ref="H390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gazdasági programból</t>
        </r>
      </text>
    </comment>
    <comment ref="H478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Gazdasági programból</t>
        </r>
      </text>
    </comment>
    <comment ref="F186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elsazámoló számla</t>
        </r>
      </text>
    </comment>
    <comment ref="F381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pontosítani! Árajánlat?!</t>
        </r>
      </text>
    </comment>
    <comment ref="F390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árajánlat!</t>
        </r>
      </text>
    </comment>
    <comment ref="F478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Gazdasági programból</t>
        </r>
      </text>
    </comment>
    <comment ref="G478" authorId="0">
      <text>
        <r>
          <rPr>
            <b/>
            <sz val="9"/>
            <rFont val="Tahoma"/>
            <family val="2"/>
          </rPr>
          <t>Gazda:</t>
        </r>
        <r>
          <rPr>
            <sz val="9"/>
            <rFont val="Tahoma"/>
            <family val="2"/>
          </rPr>
          <t xml:space="preserve">
Gazdasági programból</t>
        </r>
      </text>
    </comment>
    <comment ref="F471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gazdasági programból</t>
        </r>
      </text>
    </comment>
    <comment ref="F379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gazdasági programból</t>
        </r>
      </text>
    </comment>
    <comment ref="F380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gazdasági programból</t>
        </r>
      </text>
    </comment>
    <comment ref="H471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gazdasági programból</t>
        </r>
      </text>
    </comment>
    <comment ref="H479" authorId="1">
      <text>
        <r>
          <rPr>
            <b/>
            <sz val="9"/>
            <rFont val="Tahoma"/>
            <family val="2"/>
          </rPr>
          <t>admn:</t>
        </r>
        <r>
          <rPr>
            <sz val="9"/>
            <rFont val="Tahoma"/>
            <family val="2"/>
          </rPr>
          <t xml:space="preserve">
gazdasági program</t>
        </r>
      </text>
    </comment>
  </commentList>
</comments>
</file>

<file path=xl/sharedStrings.xml><?xml version="1.0" encoding="utf-8"?>
<sst xmlns="http://schemas.openxmlformats.org/spreadsheetml/2006/main" count="1247" uniqueCount="760">
  <si>
    <t>Külső személyi juttatások</t>
  </si>
  <si>
    <t>könyvtáros</t>
  </si>
  <si>
    <t>Tartalomjegyzék</t>
  </si>
  <si>
    <t>Szám</t>
  </si>
  <si>
    <t>szociális segítő</t>
  </si>
  <si>
    <t>forintban</t>
  </si>
  <si>
    <t>Pörböly Község Önkormányzata (417765)</t>
  </si>
  <si>
    <t>Elszámolásból származó bevételek (B116)</t>
  </si>
  <si>
    <t>Vagyonértékű jogok</t>
  </si>
  <si>
    <t>Egy építmény beszerzése, létesítése(K6214)</t>
  </si>
  <si>
    <t xml:space="preserve">Rovat szám </t>
  </si>
  <si>
    <t>Bevételek</t>
  </si>
  <si>
    <t>B 111</t>
  </si>
  <si>
    <t xml:space="preserve">Helyi önkormányzatok működésének általános támogatása </t>
  </si>
  <si>
    <t xml:space="preserve">Település üzemeltetéséhez kapcsolódó feladatellátás </t>
  </si>
  <si>
    <t>ebből zöldterület gazdálkodás</t>
  </si>
  <si>
    <t xml:space="preserve">ebből közvilágítás fenntartásának támogatása  </t>
  </si>
  <si>
    <t xml:space="preserve">ebből köztemető fenntartása </t>
  </si>
  <si>
    <t xml:space="preserve">ebből közutak fenntartása </t>
  </si>
  <si>
    <t xml:space="preserve">Egyéb önkormányzati feladatok támogatása   </t>
  </si>
  <si>
    <t>Lakott területekkel kapcsolatos feladatok támogatása</t>
  </si>
  <si>
    <t>B112</t>
  </si>
  <si>
    <t xml:space="preserve">Települési Önkormányzatok egyes köznevelési feladatainak támogatása </t>
  </si>
  <si>
    <t xml:space="preserve">Óvodapedagógusok bértámogatása </t>
  </si>
  <si>
    <t xml:space="preserve">Óvodapedagógusok nevelő munkáját segítők bértámogatása </t>
  </si>
  <si>
    <t xml:space="preserve">Óvoda működtetési támogatás </t>
  </si>
  <si>
    <t>B113</t>
  </si>
  <si>
    <t xml:space="preserve">Települési önkormányzatok szociális és gyermekjóléti feladatainak támogatása  </t>
  </si>
  <si>
    <t>A település önkormányzatok szociális feladatainak egyéb támogatása</t>
  </si>
  <si>
    <t xml:space="preserve">Szociális étkezés </t>
  </si>
  <si>
    <t>B114</t>
  </si>
  <si>
    <t>B115</t>
  </si>
  <si>
    <t>Működési célú kvet.támogatások és kieg(B115)</t>
  </si>
  <si>
    <t>B116</t>
  </si>
  <si>
    <t>B11</t>
  </si>
  <si>
    <t xml:space="preserve">Önkormányzatok működési támogatásai 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</si>
  <si>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</si>
  <si>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</si>
  <si>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</si>
  <si>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</si>
  <si>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</si>
  <si>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Működési célú visszatérítendő támogatások, kölcsönök visszatérülése államháztartáson belülről</t>
  </si>
  <si>
    <t>B15</t>
  </si>
  <si>
    <t>Működési célú visszatérítendő támogatások, kölcsönök igénybevétele államháztartáson belülről</t>
  </si>
  <si>
    <t>B16</t>
  </si>
  <si>
    <t xml:space="preserve">Egyéb működési célú támogatások bevételei államháztartáson belülről </t>
  </si>
  <si>
    <t xml:space="preserve">Közcélú foglakoztatás támogatás </t>
  </si>
  <si>
    <t xml:space="preserve">Rendszeres gyermekvédelmi kedvezmény </t>
  </si>
  <si>
    <t>B1</t>
  </si>
  <si>
    <t xml:space="preserve">Működési célú támogatások államháztartáson belülről </t>
  </si>
  <si>
    <t>B21</t>
  </si>
  <si>
    <t xml:space="preserve">Felhalmozási célú önkormányzati tám.( pályázat) </t>
  </si>
  <si>
    <t>B22</t>
  </si>
  <si>
    <t>Felhalmozási célú garancia- és kezességvállalásból származó megtérülések államháztartáson belülről</t>
  </si>
  <si>
    <t>B23</t>
  </si>
  <si>
    <t>Felhalmozási célú visszatérítendő támogatások, kölcsönök visszatérülése államháztartáson belülről</t>
  </si>
  <si>
    <t>B24</t>
  </si>
  <si>
    <t>Felhalmozási célú visszatérítendő támogatások, kölcsönök igénybevétele államháztartáson belülről</t>
  </si>
  <si>
    <t>B25</t>
  </si>
  <si>
    <t>Egyéb felhalmozási célú támogatások bevételei államháztartáson belülről</t>
  </si>
  <si>
    <t>B2</t>
  </si>
  <si>
    <t xml:space="preserve">Felhalmozási célú támogatások államháztartáson belülről </t>
  </si>
  <si>
    <t>B311</t>
  </si>
  <si>
    <t>Magánszemélyek jövedelemadói</t>
  </si>
  <si>
    <t>B312</t>
  </si>
  <si>
    <t xml:space="preserve">Társaságok jövedelemadói </t>
  </si>
  <si>
    <t>B31</t>
  </si>
  <si>
    <t xml:space="preserve">Jövedelemadók </t>
  </si>
  <si>
    <t>B32</t>
  </si>
  <si>
    <t>Szociális hozzájárulási adó és járulékok</t>
  </si>
  <si>
    <t>B33</t>
  </si>
  <si>
    <t>Bérhez és foglalkoztatáshoz kapcsolódó adók</t>
  </si>
  <si>
    <t>B34</t>
  </si>
  <si>
    <t>Vagyoni tipusú adók                                                                                   ( magánszemélyek kommunális adója )</t>
  </si>
  <si>
    <t>B351</t>
  </si>
  <si>
    <t>Értékesítési és forgalmi adók  ( Iparűzési adók )</t>
  </si>
  <si>
    <t>B352</t>
  </si>
  <si>
    <t xml:space="preserve">Fogyasztási adók </t>
  </si>
  <si>
    <t>B353</t>
  </si>
  <si>
    <t xml:space="preserve">Pénzügyi monopóliumok nyereségét terhelő adók </t>
  </si>
  <si>
    <t>B354</t>
  </si>
  <si>
    <t>Gépjárműadók</t>
  </si>
  <si>
    <t>B355</t>
  </si>
  <si>
    <t xml:space="preserve">Egyéb áruhasználati és szolgáltatási adók </t>
  </si>
  <si>
    <t>B35</t>
  </si>
  <si>
    <t xml:space="preserve">Termékek és szolgáltatások adói  </t>
  </si>
  <si>
    <t>B36</t>
  </si>
  <si>
    <t>Egyéb közhatalmi bevételek ( adók utáni pótlék, bírság)</t>
  </si>
  <si>
    <t>B3</t>
  </si>
  <si>
    <t xml:space="preserve">Közhatalmi bevételek </t>
  </si>
  <si>
    <t>B401</t>
  </si>
  <si>
    <t>Készletértékesítés ellenértéke</t>
  </si>
  <si>
    <t>B402</t>
  </si>
  <si>
    <t>B403</t>
  </si>
  <si>
    <t>B404</t>
  </si>
  <si>
    <t>B405</t>
  </si>
  <si>
    <t>B406</t>
  </si>
  <si>
    <t>Kiszámlázott általános forgalmi adó</t>
  </si>
  <si>
    <t>B407</t>
  </si>
  <si>
    <t>Általános forgalmi adó visszatérítése</t>
  </si>
  <si>
    <t>B408</t>
  </si>
  <si>
    <t>Kamatbevételek</t>
  </si>
  <si>
    <t>B409</t>
  </si>
  <si>
    <t>Egyéb pénzügyi műveletek bevételei</t>
  </si>
  <si>
    <t>B410</t>
  </si>
  <si>
    <t>Egyéb működési bevételek</t>
  </si>
  <si>
    <t>B4</t>
  </si>
  <si>
    <t xml:space="preserve">Működési bevételek 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</si>
  <si>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</si>
  <si>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</si>
  <si>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</si>
  <si>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</si>
  <si>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</si>
  <si>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</si>
  <si>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</si>
  <si>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</si>
  <si>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</si>
  <si>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</si>
  <si>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B5</t>
  </si>
  <si>
    <t>Felhalmozási bevételek</t>
  </si>
  <si>
    <t>B61</t>
  </si>
  <si>
    <t>Működési célú garancia- és kezességvállalásból származó megtérülések államháztartáson kívülről</t>
  </si>
  <si>
    <t>B62</t>
  </si>
  <si>
    <t>Működési célú visszatérítendő támogatások, kölcsönök visszatérülése államháztartáson kívülről</t>
  </si>
  <si>
    <t>B65</t>
  </si>
  <si>
    <t>B6</t>
  </si>
  <si>
    <t xml:space="preserve">Működési célú átvett pénzeszközök </t>
  </si>
  <si>
    <t>B71</t>
  </si>
  <si>
    <t>Felhalmozási célú garancia- és kezességvállalásból származó megtérülések államháztartáson kívülről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</si>
  <si>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</si>
  <si>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</si>
  <si>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</si>
  <si>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                                                      ( háztartásoktól)</t>
  </si>
  <si>
    <t>B7</t>
  </si>
  <si>
    <t xml:space="preserve">Felhalmozási célú átvett pénzeszközök </t>
  </si>
  <si>
    <t>B1-B7</t>
  </si>
  <si>
    <t xml:space="preserve">Költségvetési bevételek </t>
  </si>
  <si>
    <t>Kiadások</t>
  </si>
  <si>
    <t>K1101</t>
  </si>
  <si>
    <t>Törvény szeinti illetmények, munkabérek</t>
  </si>
  <si>
    <t>K1102</t>
  </si>
  <si>
    <t>Normatív Jutalom</t>
  </si>
  <si>
    <t>K1105</t>
  </si>
  <si>
    <t>Végkielégítés</t>
  </si>
  <si>
    <t>K1106</t>
  </si>
  <si>
    <t>Jubileumi jutalom</t>
  </si>
  <si>
    <t>K1107</t>
  </si>
  <si>
    <t>Béren kívüli juttatás (Cafetéria)</t>
  </si>
  <si>
    <t>K1108</t>
  </si>
  <si>
    <t>Ruházati költség térítés</t>
  </si>
  <si>
    <t>K1109</t>
  </si>
  <si>
    <t xml:space="preserve">Közlekedési költségtérítés </t>
  </si>
  <si>
    <t>K1110</t>
  </si>
  <si>
    <t>Egy.költségtérítések</t>
  </si>
  <si>
    <t>K11</t>
  </si>
  <si>
    <t xml:space="preserve">Foglalkoztatottak személyi juttatásai </t>
  </si>
  <si>
    <t xml:space="preserve">K121 </t>
  </si>
  <si>
    <t xml:space="preserve">Választott tisztségviselők juttatásai </t>
  </si>
  <si>
    <t xml:space="preserve">polgármester tiszteletdíj </t>
  </si>
  <si>
    <t>polgármester költségtérítése</t>
  </si>
  <si>
    <t>alpolgármester költségtérítése</t>
  </si>
  <si>
    <t>K122</t>
  </si>
  <si>
    <t>Munkavégzésre irányuló egyéb jogviszony</t>
  </si>
  <si>
    <t>más egyéb</t>
  </si>
  <si>
    <t xml:space="preserve">Egyéb külső személyi juttatás (reprezentáció) </t>
  </si>
  <si>
    <t>közösségi rendevények egyéb</t>
  </si>
  <si>
    <t>falunap</t>
  </si>
  <si>
    <t>K12</t>
  </si>
  <si>
    <t>K1</t>
  </si>
  <si>
    <t xml:space="preserve">Személyi juttatások </t>
  </si>
  <si>
    <t>K2</t>
  </si>
  <si>
    <t xml:space="preserve">Munkaadókat terhelő járulékok és szoc. hozzájárulási adó    </t>
  </si>
  <si>
    <t>K311</t>
  </si>
  <si>
    <t>Szakmai anyagok beszerzése</t>
  </si>
  <si>
    <t>vegyszer</t>
  </si>
  <si>
    <t>folyóirat beszerzése(Praktika, Nők lapja egyéb)</t>
  </si>
  <si>
    <t>K312</t>
  </si>
  <si>
    <t>Üzemeltetési anyagok beszerzése</t>
  </si>
  <si>
    <t>irodaszer, nyomtatvány beszerzés</t>
  </si>
  <si>
    <t>tüzelőanyag (p.b.palack)</t>
  </si>
  <si>
    <t xml:space="preserve">munkaruha, védőruha </t>
  </si>
  <si>
    <t>K31</t>
  </si>
  <si>
    <t>Készletbeszerzés</t>
  </si>
  <si>
    <t>K321</t>
  </si>
  <si>
    <t>Informatikai szolgáltatások igénybevétele</t>
  </si>
  <si>
    <t>domain fenntartása</t>
  </si>
  <si>
    <t>K322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</si>
  <si>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</si>
  <si>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</si>
  <si>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</si>
  <si>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</si>
  <si>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</si>
  <si>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</si>
  <si>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</si>
  <si>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</si>
  <si>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</si>
  <si>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</si>
  <si>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</si>
  <si>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K336</t>
  </si>
  <si>
    <t xml:space="preserve">Szakmai tevékenységet segítő szolgáltatások </t>
  </si>
  <si>
    <t>K337</t>
  </si>
  <si>
    <t>Egyéb szolgáltatások</t>
  </si>
  <si>
    <t>K33</t>
  </si>
  <si>
    <t xml:space="preserve">Szolgáltatási kiadások </t>
  </si>
  <si>
    <t>K341</t>
  </si>
  <si>
    <t>Kiküldetések kiadásai</t>
  </si>
  <si>
    <t>K342</t>
  </si>
  <si>
    <t>Reklám- és propagandakiadások</t>
  </si>
  <si>
    <t>K34</t>
  </si>
  <si>
    <t xml:space="preserve">Kiküldetések, reklám- és propagandakiadások 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</si>
  <si>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</si>
  <si>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</si>
  <si>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</si>
  <si>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</si>
  <si>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</si>
  <si>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</t>
  </si>
  <si>
    <t>K354</t>
  </si>
  <si>
    <t>K355</t>
  </si>
  <si>
    <t>K35</t>
  </si>
  <si>
    <t xml:space="preserve">Különféle befizetések és egyéb dologi kiadások </t>
  </si>
  <si>
    <t>K3</t>
  </si>
  <si>
    <t>Dologi kiadások</t>
  </si>
  <si>
    <t>K42</t>
  </si>
  <si>
    <t xml:space="preserve">K48 </t>
  </si>
  <si>
    <t>K4</t>
  </si>
  <si>
    <t xml:space="preserve">Ellátottak pénzbeli juttatásai </t>
  </si>
  <si>
    <t>K502</t>
  </si>
  <si>
    <t>K506</t>
  </si>
  <si>
    <t xml:space="preserve">Egyéb működési célú támogatások államháztartáson belülre </t>
  </si>
  <si>
    <t>Helyi Önk. és kvi szerveik</t>
  </si>
  <si>
    <t>Társulások és kvi.szerveik</t>
  </si>
  <si>
    <t>MOB óvoda társulásnak</t>
  </si>
  <si>
    <t>Szekszárd családsegítés</t>
  </si>
  <si>
    <t>K508</t>
  </si>
  <si>
    <t xml:space="preserve">Egyéb működési célú támogatások államháztartáson kivülre </t>
  </si>
  <si>
    <t>K512</t>
  </si>
  <si>
    <t>K5</t>
  </si>
  <si>
    <t xml:space="preserve">Egyéb működési célú kiadások </t>
  </si>
  <si>
    <t>K61</t>
  </si>
  <si>
    <t>Immateriális javak beszerzése, létesítése</t>
  </si>
  <si>
    <t>Településfejlesztési koncepció</t>
  </si>
  <si>
    <t>K62</t>
  </si>
  <si>
    <t>Ingatlanok beszerzése</t>
  </si>
  <si>
    <t>K63</t>
  </si>
  <si>
    <t>Informatikai eszközök beszerzése, létesítése</t>
  </si>
  <si>
    <t>K64</t>
  </si>
  <si>
    <t>Egyéb tárgyi eszközök beszerzése 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</si>
  <si>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</si>
  <si>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</si>
  <si>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</si>
  <si>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</si>
  <si>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</si>
  <si>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</si>
  <si>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K6</t>
  </si>
  <si>
    <t xml:space="preserve">Beruházások 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</si>
  <si>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</si>
  <si>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</si>
  <si>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</si>
  <si>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</si>
  <si>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</si>
  <si>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</si>
  <si>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</si>
  <si>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</si>
  <si>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K7</t>
  </si>
  <si>
    <t>Felújítások</t>
  </si>
  <si>
    <t>K8</t>
  </si>
  <si>
    <t>Egyéb felhalmozási célú kiadások</t>
  </si>
  <si>
    <t>K1-K8</t>
  </si>
  <si>
    <t>KÖLTSÉGVETÉSI KIADÁSOK</t>
  </si>
  <si>
    <t>Kormányzati funkció</t>
  </si>
  <si>
    <t>COFOG</t>
  </si>
  <si>
    <t>közfoglalkoztatottak</t>
  </si>
  <si>
    <t>066020</t>
  </si>
  <si>
    <t>107051</t>
  </si>
  <si>
    <t>082042</t>
  </si>
  <si>
    <t>041233</t>
  </si>
  <si>
    <t>karbantartó,takarító</t>
  </si>
  <si>
    <t>011130</t>
  </si>
  <si>
    <t>082092</t>
  </si>
  <si>
    <t>egyszerűsitett foglalkoztatás</t>
  </si>
  <si>
    <t>decemberi rendezvényekre</t>
  </si>
  <si>
    <t>képvis,polgármester</t>
  </si>
  <si>
    <t>Central Zrt.Nõk Lapja elõfizetés</t>
  </si>
  <si>
    <t>Mediaworks Zrt.Tolnai Népújság</t>
  </si>
  <si>
    <t>M.Posta Zrt.Otthon elõfizetése</t>
  </si>
  <si>
    <t>013320</t>
  </si>
  <si>
    <t>066010</t>
  </si>
  <si>
    <t>Praktika elõfizetése</t>
  </si>
  <si>
    <t>virágosítás,kellékek</t>
  </si>
  <si>
    <t>alkatrészek,szerszámok</t>
  </si>
  <si>
    <t>dekorációs anyagok, kellékek ünnepség</t>
  </si>
  <si>
    <t>045160</t>
  </si>
  <si>
    <t>számvit. szab. hatályosítása</t>
  </si>
  <si>
    <t>107060</t>
  </si>
  <si>
    <t>Otthon KÁ.festék, stb.</t>
  </si>
  <si>
    <t xml:space="preserve">számítógépes javítások </t>
  </si>
  <si>
    <t>091140</t>
  </si>
  <si>
    <t>091220</t>
  </si>
  <si>
    <t>064010</t>
  </si>
  <si>
    <t>Prímaenergia Zrt.tartályfelt.iskola</t>
  </si>
  <si>
    <t>Tm.B.J.Kórház fogl.eü.szolg.</t>
  </si>
  <si>
    <t>Alisca C.Kft.belsõ ellenõrzés</t>
  </si>
  <si>
    <t xml:space="preserve">Közvetített szolgáltatások                                                                </t>
  </si>
  <si>
    <t>Hóeltakarítás</t>
  </si>
  <si>
    <t>Tisza Kft.játszótéri eszközök ellenõrzése</t>
  </si>
  <si>
    <t>Caminus Kft.kéményvizsgálati díj</t>
  </si>
  <si>
    <t>OTP postai közremûk.díj</t>
  </si>
  <si>
    <t>Értékpapír szladíj</t>
  </si>
  <si>
    <t>OTP kp. felvét. díja</t>
  </si>
  <si>
    <t>OTP jutalék</t>
  </si>
  <si>
    <t>OTP</t>
  </si>
  <si>
    <t>OTP szlavez. Ktgei egyéb</t>
  </si>
  <si>
    <t>OTP bankkártya éves díja</t>
  </si>
  <si>
    <t>Szállítási, fuvardíjak</t>
  </si>
  <si>
    <t>Biztosítások</t>
  </si>
  <si>
    <t>Rendezvények</t>
  </si>
  <si>
    <t>Terepmunkák</t>
  </si>
  <si>
    <t>Eljárási díjak</t>
  </si>
  <si>
    <t>Ügyvédi klt</t>
  </si>
  <si>
    <t>Sipos L. utiszámla</t>
  </si>
  <si>
    <t>Farkas T.utiszámla</t>
  </si>
  <si>
    <t>NAV Áfa befizetése 1- 4.n.év</t>
  </si>
  <si>
    <t>Lakosság pénzbeli támogatás 2. rész</t>
  </si>
  <si>
    <t>104051</t>
  </si>
  <si>
    <t xml:space="preserve"> temetési segély</t>
  </si>
  <si>
    <t>Lakosság települési támogatás</t>
  </si>
  <si>
    <t xml:space="preserve">Elvonások és befizetések </t>
  </si>
  <si>
    <t>Bszék Mikrot.Ó. étk.díj támog.</t>
  </si>
  <si>
    <t>018030</t>
  </si>
  <si>
    <t xml:space="preserve">E.E.SZ.GY.Bátaszék </t>
  </si>
  <si>
    <t>Pb.Hagy.õrzõ Egy.támogatás</t>
  </si>
  <si>
    <t>Pörbölyi Népdalkör Egy. támogatás</t>
  </si>
  <si>
    <t>Dunagyöngye Sportkör támogatás</t>
  </si>
  <si>
    <t>Mozg.s.TM.Egyesülete tagdíj</t>
  </si>
  <si>
    <t>018010</t>
  </si>
  <si>
    <t>MÁK elõzõ évi pótigény feladatalapú támogatás</t>
  </si>
  <si>
    <t>900020</t>
  </si>
  <si>
    <t>késedelmi pótlék</t>
  </si>
  <si>
    <t>Szolgáltatások ellenértéke</t>
  </si>
  <si>
    <t>Eröv Zrt.vízmû területének karbant. megáll.alapján</t>
  </si>
  <si>
    <t>Közvetített szolgáltatások ellenértéke</t>
  </si>
  <si>
    <t>KLIK közv.szolg.Prímagáz (tartályfeltöltés)</t>
  </si>
  <si>
    <t>Tulajdonosi bevételek</t>
  </si>
  <si>
    <t>Eröv ért. vízmennyiség haszn. Díj</t>
  </si>
  <si>
    <t>Tóth J.földbérleti díj</t>
  </si>
  <si>
    <t>Bölcsföldi B. földbérleti díj</t>
  </si>
  <si>
    <t>Szûcs F. földbérleti díj</t>
  </si>
  <si>
    <t>Tóth I. földbérleti díj</t>
  </si>
  <si>
    <t>Pál T.földbérleti díj</t>
  </si>
  <si>
    <t>közterület , területhasználati díjakhaszálati díjak</t>
  </si>
  <si>
    <t>Ellátási díjak</t>
  </si>
  <si>
    <t>OTP kamatjóváírás</t>
  </si>
  <si>
    <t xml:space="preserve">Egyéb működési célú átvett pénzeszközök                </t>
  </si>
  <si>
    <t>szociális segító</t>
  </si>
  <si>
    <t>Õcsényi Köh.tám</t>
  </si>
  <si>
    <t xml:space="preserve">Egyéb támogatás                                                                                  </t>
  </si>
  <si>
    <t>reprezentáció</t>
  </si>
  <si>
    <t>megbízási díj,egyszerűsített foglalkoztatás</t>
  </si>
  <si>
    <t>Szállítási díjak</t>
  </si>
  <si>
    <t>óvoda működtetéséhez</t>
  </si>
  <si>
    <t>főzőkonya működtetéséhez</t>
  </si>
  <si>
    <t>munkaszervezet költségeihez</t>
  </si>
  <si>
    <t xml:space="preserve">Bodza Lovas SE </t>
  </si>
  <si>
    <t>Egyéb pénzügyi műveletek kiadása</t>
  </si>
  <si>
    <t>Egyéb dologi kiadások</t>
  </si>
  <si>
    <r>
      <t xml:space="preserve">Családi támogatások ( </t>
    </r>
    <r>
      <rPr>
        <b/>
        <sz val="10"/>
        <color indexed="8"/>
        <rFont val="Arial"/>
        <family val="2"/>
      </rPr>
      <t>Gyermekvédelmi tám . GYVT. 20/A§</t>
    </r>
    <r>
      <rPr>
        <b/>
        <sz val="11"/>
        <color indexed="8"/>
        <rFont val="Arial"/>
        <family val="2"/>
      </rPr>
      <t>)</t>
    </r>
  </si>
  <si>
    <r>
      <t xml:space="preserve">Egyéb nem intézményi ellátások ( </t>
    </r>
    <r>
      <rPr>
        <b/>
        <sz val="10"/>
        <color indexed="8"/>
        <rFont val="Arial"/>
        <family val="2"/>
      </rPr>
      <t>önkormányzat saját hatáskörben adott pénzügyi ellátá</t>
    </r>
    <r>
      <rPr>
        <b/>
        <sz val="11"/>
        <color indexed="8"/>
        <rFont val="Arial"/>
        <family val="2"/>
      </rPr>
      <t>s )</t>
    </r>
  </si>
  <si>
    <t>orvosi ügyeletre</t>
  </si>
  <si>
    <t>HSNY</t>
  </si>
  <si>
    <t>védőnői szolgáltatás</t>
  </si>
  <si>
    <t>Polgármesteri illetmény támogatása</t>
  </si>
  <si>
    <t>harangozás,urnamegváltás</t>
  </si>
  <si>
    <t>FÖLDBÉRLET</t>
  </si>
  <si>
    <t>Településfejlesztési koncepció 3.rész</t>
  </si>
  <si>
    <t xml:space="preserve">Egyéb kommunikációs szolgáltatások </t>
  </si>
  <si>
    <t>Szekszárd Megye Jogú Város Önkormányzata</t>
  </si>
  <si>
    <t>rendszeres</t>
  </si>
  <si>
    <t>Más egyéb</t>
  </si>
  <si>
    <t>Ö.V.</t>
  </si>
  <si>
    <t xml:space="preserve">K123 </t>
  </si>
  <si>
    <t>telekvásárlás</t>
  </si>
  <si>
    <t xml:space="preserve">Ügyvédi díj </t>
  </si>
  <si>
    <t xml:space="preserve">Parkolókártya </t>
  </si>
  <si>
    <t xml:space="preserve"> Ingatlan átírása, egyebek</t>
  </si>
  <si>
    <t xml:space="preserve">eredeti </t>
  </si>
  <si>
    <t>előirányzat</t>
  </si>
  <si>
    <t>étkezés évzáró test.ülés</t>
  </si>
  <si>
    <t>temetőhöz</t>
  </si>
  <si>
    <t>közutakhoz(utszórósó)</t>
  </si>
  <si>
    <t>féreg és rágcsálóírtáshoz</t>
  </si>
  <si>
    <t>zászlók</t>
  </si>
  <si>
    <t>ebből művelődési ház</t>
  </si>
  <si>
    <t>ebből óvoda és konyha</t>
  </si>
  <si>
    <t>ebből orvosi rendelő, fodr, kápolna stb</t>
  </si>
  <si>
    <t xml:space="preserve">ebből temető, ravatalozó </t>
  </si>
  <si>
    <t>ebből közvilágítás</t>
  </si>
  <si>
    <t>Hazafi Kft.klímakarbantartás</t>
  </si>
  <si>
    <t>Sanidea Kft.eü.szolg.Lovasnapon</t>
  </si>
  <si>
    <t>Réder M.könyvelés Pb.Alapítvány</t>
  </si>
  <si>
    <t>Tolnatáj Tv.Zrt.közszolg.mûsorszolg.</t>
  </si>
  <si>
    <t>Praktika Kft.tûzoltókészülék ellenõrzés</t>
  </si>
  <si>
    <t>Lakosság gyermekvédelmi Erzsébet utalvány</t>
  </si>
  <si>
    <t>Lakosság téli rezsicsökkentés támogatása</t>
  </si>
  <si>
    <t>MÁK közfogl.támogatás visszafizetése</t>
  </si>
  <si>
    <t xml:space="preserve">megbízási díj </t>
  </si>
  <si>
    <t>mérnöki tanácsadás</t>
  </si>
  <si>
    <t>rendeletek beköttetése</t>
  </si>
  <si>
    <t>karbantartó,takarító,megbízási</t>
  </si>
  <si>
    <t>B411</t>
  </si>
  <si>
    <t>Biztosító által fizetett kártérítés</t>
  </si>
  <si>
    <t xml:space="preserve">Panteon Kft. </t>
  </si>
  <si>
    <t>önként vállalt</t>
  </si>
  <si>
    <t>Polgárőrség</t>
  </si>
  <si>
    <t>szőnyeg</t>
  </si>
  <si>
    <t>függöny</t>
  </si>
  <si>
    <t>K513</t>
  </si>
  <si>
    <t>Pályázati önerő viziközmű rendszer rekonstrukciós feladataira (víztorony)</t>
  </si>
  <si>
    <t>(részletesen alábontott kiadási költségvetési előirányzatok kormányzati funkciók szerint)</t>
  </si>
  <si>
    <t>Foglalkoztatottak egyéb személyi juttatásai</t>
  </si>
  <si>
    <t>K1113</t>
  </si>
  <si>
    <t>falugondnok</t>
  </si>
  <si>
    <t>temető pályázat</t>
  </si>
  <si>
    <t>pályázatok-sikerdíj</t>
  </si>
  <si>
    <t>járda 70 m2</t>
  </si>
  <si>
    <t>sárközi lakodalom</t>
  </si>
  <si>
    <t>WC parkosítás</t>
  </si>
  <si>
    <t>Kerítés gáztartály</t>
  </si>
  <si>
    <t>Temető bejárat</t>
  </si>
  <si>
    <t>Térfigyelőrendszer bővítése</t>
  </si>
  <si>
    <t>Emberi E.Támk.Bursa H. támogatása</t>
  </si>
  <si>
    <t xml:space="preserve"> 091631 - Központi költségvetési szervtõl mûködési célú támogatások bevétele</t>
  </si>
  <si>
    <t>orvosi eszköz pályázat</t>
  </si>
  <si>
    <t>FX A.Kft.kisbusz falugondnoki szolgálat</t>
  </si>
  <si>
    <t xml:space="preserve">Falugondnok pályázat egyéb </t>
  </si>
  <si>
    <t>szociális tüzifa</t>
  </si>
  <si>
    <t>ebből iskola</t>
  </si>
  <si>
    <t xml:space="preserve">D.V.D. főépítészi tevékenység </t>
  </si>
  <si>
    <t>Céltartalékok</t>
  </si>
  <si>
    <t>062020</t>
  </si>
  <si>
    <t>Groupama Zrt.kártérítés temetõ kerítés</t>
  </si>
  <si>
    <t>Generali Bizt.kártérítés útkanyar,kamion</t>
  </si>
  <si>
    <t>pályázatok támogatói táblái</t>
  </si>
  <si>
    <t>működésre</t>
  </si>
  <si>
    <t>jegyző bér</t>
  </si>
  <si>
    <t>játszótéri ívókút kialakítása (ERÖV)</t>
  </si>
  <si>
    <t>vidámpark szórakoztatás falunap</t>
  </si>
  <si>
    <t>zeneszolgáltatás falunap</t>
  </si>
  <si>
    <t>Falugondnoki kisbusz mosatása</t>
  </si>
  <si>
    <t>Generali Zrt. biztosítási díj önkormányzati vagyon</t>
  </si>
  <si>
    <t>Fadd Önk.kóbor eb befogása</t>
  </si>
  <si>
    <t>benzin,alkatrész zöldterület gazdálkodás</t>
  </si>
  <si>
    <t>megbízási díj anyakönyvvezető</t>
  </si>
  <si>
    <t>zászlók, virágok, ajándékok esküvő, névadó</t>
  </si>
  <si>
    <t>Külterületi földutak karbantartásához (Vadásztársaság)</t>
  </si>
  <si>
    <t>hivatal épületének villamossági felújítása</t>
  </si>
  <si>
    <t xml:space="preserve"> traktor, fûnyíró karbantartás</t>
  </si>
  <si>
    <t>igazgatási</t>
  </si>
  <si>
    <t>Falugondnok továbbképzés</t>
  </si>
  <si>
    <t>falugondnok ellátás továbbképzés</t>
  </si>
  <si>
    <t>irodaszer, nyomtatvány beszerzés falugondnok</t>
  </si>
  <si>
    <t>falugondnok (telefon)</t>
  </si>
  <si>
    <t>falugondnok(telefon)</t>
  </si>
  <si>
    <t>falugondnok(építmény)</t>
  </si>
  <si>
    <t>SAJÁT BEVÉTELEK</t>
  </si>
  <si>
    <t>ÁLLAMIG</t>
  </si>
  <si>
    <t>Települési önkormányzatok kulturális  feladatainak támogatása</t>
  </si>
  <si>
    <t>Más egyéb pályázatokhoz</t>
  </si>
  <si>
    <t xml:space="preserve">módosított </t>
  </si>
  <si>
    <t>ajándékok( idõsköszöntéshez,testvértelepülésnek,stb)</t>
  </si>
  <si>
    <t>lovasnap(étel)</t>
  </si>
  <si>
    <t>ásványvíz</t>
  </si>
  <si>
    <t>074040</t>
  </si>
  <si>
    <t>fertőtlenítő (COVID)</t>
  </si>
  <si>
    <t>turistakalauz könyv</t>
  </si>
  <si>
    <t>támogatói táblák pályázatok</t>
  </si>
  <si>
    <t>fertőtlenítő,szájmaszk,tisztítószerek,lázmérő, védőkesztyű stb(COVID)</t>
  </si>
  <si>
    <t>szünetmentes tápegység</t>
  </si>
  <si>
    <t>telefonkártya feltöltés</t>
  </si>
  <si>
    <t xml:space="preserve">mobiltelefon feltöltés </t>
  </si>
  <si>
    <t>Tarr Kft.telefon rendelõ</t>
  </si>
  <si>
    <t>Praktika Kft.tûzoltókészülék karbantartás</t>
  </si>
  <si>
    <t>tetõ javítás kápolna</t>
  </si>
  <si>
    <t>Goodwill Kft.pályázatírás 2.rész temetõfelújítás</t>
  </si>
  <si>
    <t>kisbusz(kerékcsere,autódekoráció…)</t>
  </si>
  <si>
    <t>falugondnoki szolgálat beindítása(engedélyek,egyebek)</t>
  </si>
  <si>
    <t>Más egyéb hivatalos eljárás díja</t>
  </si>
  <si>
    <t>céljuttatás,járulék támogatása</t>
  </si>
  <si>
    <t>Ihos Kft.térkövezés,lakatosmunkák temetõ pályázat</t>
  </si>
  <si>
    <t>hos Kft.szeméttároló,térkövezés,járda,kerít temetõ pályázat</t>
  </si>
  <si>
    <t xml:space="preserve">Isucomp Kft.laptop Lenovo </t>
  </si>
  <si>
    <t>Isucomp Kft.szgép,külsõ memória hivatal</t>
  </si>
  <si>
    <t>kisbusz falugondnoki szolgálat reg.adó</t>
  </si>
  <si>
    <t>Rextra Kft.orvosi eszközök pályázat Magyar Falu Program</t>
  </si>
  <si>
    <t>porszívó</t>
  </si>
  <si>
    <t>Eröv Zrt.tólózár csere Bajai u.</t>
  </si>
  <si>
    <t>jutalom támogatása</t>
  </si>
  <si>
    <t>Falugondnok</t>
  </si>
  <si>
    <t>Mák ravatalozó felújítása tem.pály.</t>
  </si>
  <si>
    <t>Mák urnafal ép.tem.pály.</t>
  </si>
  <si>
    <t>Kincstár közterületi játszótér támogatása</t>
  </si>
  <si>
    <t>PÁLYÁZAT</t>
  </si>
  <si>
    <t>2021. év</t>
  </si>
  <si>
    <t>Egyes szociális és gyermekjóléti feladatok támogatása</t>
  </si>
  <si>
    <t>Temető infrastruktúra fejlesztése pályázat</t>
  </si>
  <si>
    <t>Közterületi játszótér építése pályázat</t>
  </si>
  <si>
    <t xml:space="preserve">2. melléklet </t>
  </si>
  <si>
    <t>Szociális hozzájárulási adó,egyéb járulékok</t>
  </si>
  <si>
    <t>megbízási díj B.I.</t>
  </si>
  <si>
    <t>Bszék Mikrot. Óvoda szoc. étkezés</t>
  </si>
  <si>
    <t>B813</t>
  </si>
  <si>
    <t>Előző év költségvetési maradványának igénybevétele</t>
  </si>
  <si>
    <t>K914</t>
  </si>
  <si>
    <t>ÁHB megelőlegezés</t>
  </si>
  <si>
    <t>K9</t>
  </si>
  <si>
    <t>Finanszírozási kiadások</t>
  </si>
  <si>
    <t>MINDÖSSZESEN</t>
  </si>
  <si>
    <t>megbízási díj</t>
  </si>
  <si>
    <t>Platánfák ágazása</t>
  </si>
  <si>
    <t>díszfa,trágya</t>
  </si>
  <si>
    <t>MVH-F.Zrt.gépi földmunka sportpálya árokrendezés</t>
  </si>
  <si>
    <t>FX Autóh.Kft.1 éves átvizsg.kisbusz</t>
  </si>
  <si>
    <t>Generali B.Zrt.biztosítás óvoda</t>
  </si>
  <si>
    <t>E.On Kft.késedelmi kamat közvilágítás számla</t>
  </si>
  <si>
    <t>Mák szoc.feladatok elsz.vifizetése előző.évi</t>
  </si>
  <si>
    <t>Általános tartalék</t>
  </si>
  <si>
    <t>Tisza P.Kft.játszótéri eszk.ell. temetõ pályázat</t>
  </si>
  <si>
    <t xml:space="preserve"> Tajga-D.Kft.fedett kiülõ jtemetõ pályázat</t>
  </si>
  <si>
    <t xml:space="preserve"> Tajga-D.Kft.fedett kiülõ temetõ pályázat</t>
  </si>
  <si>
    <t>OBI Kft.kapu zárral, zöld ravatalozó épületéhez</t>
  </si>
  <si>
    <t>Nabalkó Kft.ablak,ajtó ravatalozó</t>
  </si>
  <si>
    <t>Haris J.cserép,léc,fólia,tetõfelújításhoz ravatalozó</t>
  </si>
  <si>
    <t>Schulteisz T.tetõ felújítása ravatalozó épülete</t>
  </si>
  <si>
    <t>MÁK elõzõ évi elsz.pótigény</t>
  </si>
  <si>
    <t xml:space="preserve"> Államháztartáson belüli megelõlegezések</t>
  </si>
  <si>
    <t>B814</t>
  </si>
  <si>
    <t>falugondnoki képzés</t>
  </si>
  <si>
    <t>107055</t>
  </si>
  <si>
    <t xml:space="preserve"> betegszabadság</t>
  </si>
  <si>
    <t>Mecsek Autóp.ü.Zrt.aszfalt járdaépítéshez</t>
  </si>
  <si>
    <t>védõital ásványvíz</t>
  </si>
  <si>
    <t>védõkesztyû</t>
  </si>
  <si>
    <t>munkavédelmi kesztyû</t>
  </si>
  <si>
    <t>festékpatron</t>
  </si>
  <si>
    <t>tisztítószerek,egyebek,hivatal</t>
  </si>
  <si>
    <t>Falugondnok-garázs építéséhez</t>
  </si>
  <si>
    <t>művelődési ház áram</t>
  </si>
  <si>
    <t>Prímaenergia Zrt.tartályfeltöltés</t>
  </si>
  <si>
    <t>kisbusz karbantartás</t>
  </si>
  <si>
    <t>Földutak javítása,tereprendezés</t>
  </si>
  <si>
    <t>Gemenci Zrt.szállítási ktg.szoc.tüzifa</t>
  </si>
  <si>
    <t>villanyszerelés sportpálya</t>
  </si>
  <si>
    <t>Allianz H.Zrt.casco kisbusz Ford</t>
  </si>
  <si>
    <t>Allianz Zrt.köt.f.biztosítás kisbusz</t>
  </si>
  <si>
    <t xml:space="preserve">Kilzen Kft.aszfalt szállítás </t>
  </si>
  <si>
    <t>Eröv Zrt.vízóra csere játszótér Bajai u.</t>
  </si>
  <si>
    <t>támogatás visszautalása Óvodai játszóudvar és közt.játszótér</t>
  </si>
  <si>
    <t>éves hozzájárulás</t>
  </si>
  <si>
    <t>orvosi ügyelet elszámolás</t>
  </si>
  <si>
    <t>Nyár záró-Õsz váró"rendezvényhez</t>
  </si>
  <si>
    <t>Kistelepülési önkormányzatok rendezvényeinek támogatása</t>
  </si>
  <si>
    <t>s</t>
  </si>
  <si>
    <t>Kommunális eszközbeszerzés</t>
  </si>
  <si>
    <t>30 férõhelyes urnafal készítése</t>
  </si>
  <si>
    <t>kopjafa temetõben</t>
  </si>
  <si>
    <t>Scheidl L.játékok közterületi játszóterek pályázat elõlege</t>
  </si>
  <si>
    <t>Köz-Meg-V.Kft.vill.energia ell.térfigy.kamera 5 db.</t>
  </si>
  <si>
    <t>Vöröskõ Kft.hangrendszer</t>
  </si>
  <si>
    <t>OBI Kft.sörpadok 10 garnitúra</t>
  </si>
  <si>
    <t>traktor BCS Invictus 35AR</t>
  </si>
  <si>
    <t>WBS Kft.térfigyelõ rendszer bõvítése,6 kamera,antenna</t>
  </si>
  <si>
    <t>Szegána Kft.eszközbeszerzés komm.eszk.pályázat</t>
  </si>
  <si>
    <t>Hilcz Kft.utánfutó Alfa Ten 13015</t>
  </si>
  <si>
    <t>utánfutó üzembehelyezési ktg.</t>
  </si>
  <si>
    <t>Ihos-Ép Kft.kerítés közter.játszótér pályázat</t>
  </si>
  <si>
    <t>Bojás J.30 férõhelyes urnafal készítése</t>
  </si>
  <si>
    <t>Kerob Kft.tetõszerkezet építés falugondnoki kisbusz tárolása</t>
  </si>
  <si>
    <t>Ihos Kft.garázs építése falugondnoki kisbusz részére</t>
  </si>
  <si>
    <t>Töttõsi A.kopjafa temetõben</t>
  </si>
  <si>
    <t>Eröv Zrt.víztorony töltõvezeték felújítása</t>
  </si>
  <si>
    <t>Mák nettó fin.iparûz.adó kieg.tám.</t>
  </si>
  <si>
    <t>Mák szociális tüzifa tám.</t>
  </si>
  <si>
    <t>Mák felelõs állattartás elõsegítése MFP.támogatása</t>
  </si>
  <si>
    <t>Társulási elszámolások</t>
  </si>
  <si>
    <t>Szd.Alap.T.család és gyerm.jól.sz.elsz.20.évi</t>
  </si>
  <si>
    <t>Mák kommunális eszköz beszerzése tám.</t>
  </si>
  <si>
    <t>Mák óvodai játszóudvar és közter.játszótér tám.</t>
  </si>
  <si>
    <t>013350</t>
  </si>
  <si>
    <t>NMI.kistelepülési önk.rendezvényeinek támogatása</t>
  </si>
  <si>
    <t>B8</t>
  </si>
  <si>
    <t>Finanszírozási bevételek</t>
  </si>
  <si>
    <t>államigazgatási</t>
  </si>
  <si>
    <t>ágazati pótlék</t>
  </si>
  <si>
    <t>Felelős állattartás elősegítése</t>
  </si>
  <si>
    <t>Óvodai játszóudvar és közterületi játszótér</t>
  </si>
  <si>
    <t>2022. év</t>
  </si>
  <si>
    <t>TERV</t>
  </si>
  <si>
    <t>2022.év</t>
  </si>
  <si>
    <t>alpolgármester tiszteletdíj</t>
  </si>
  <si>
    <t>ajándékutalvány testületnek</t>
  </si>
  <si>
    <r>
      <t>SSS Solution Bt.webtárhely</t>
    </r>
    <r>
      <rPr>
        <b/>
        <i/>
        <sz val="8"/>
        <color indexed="60"/>
        <rFont val="Arial CE"/>
        <family val="0"/>
      </rPr>
      <t>(éves  15.500FT)</t>
    </r>
  </si>
  <si>
    <r>
      <t>Takaró János weblap karbantartás(</t>
    </r>
    <r>
      <rPr>
        <b/>
        <sz val="10"/>
        <color indexed="60"/>
        <rFont val="Arial"/>
        <family val="2"/>
      </rPr>
      <t>12.500 Ft/hó</t>
    </r>
    <r>
      <rPr>
        <sz val="10"/>
        <color indexed="60"/>
        <rFont val="Arial"/>
        <family val="2"/>
      </rPr>
      <t>)</t>
    </r>
  </si>
  <si>
    <r>
      <t>Tarr Kft.-internet előfizetés</t>
    </r>
    <r>
      <rPr>
        <b/>
        <sz val="10"/>
        <color indexed="60"/>
        <rFont val="Arial"/>
        <family val="2"/>
      </rPr>
      <t>(4.576 Ft</t>
    </r>
    <r>
      <rPr>
        <sz val="10"/>
        <color indexed="60"/>
        <rFont val="Arial"/>
        <family val="2"/>
      </rPr>
      <t>/hó)</t>
    </r>
  </si>
  <si>
    <r>
      <t>Telekom Nyrt.mobiltelefon pm.internet</t>
    </r>
    <r>
      <rPr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1.229 Ft/hó)</t>
    </r>
  </si>
  <si>
    <r>
      <t>M.Telekom Nyrt.mobiltelefondíj polgármester</t>
    </r>
    <r>
      <rPr>
        <b/>
        <sz val="10"/>
        <color indexed="60"/>
        <rFont val="Arial"/>
        <family val="2"/>
      </rPr>
      <t>(2.441 Ft/hó)</t>
    </r>
  </si>
  <si>
    <r>
      <t>Gyújtó Bt.kazán javítás</t>
    </r>
    <r>
      <rPr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10.236/félév</t>
    </r>
    <r>
      <rPr>
        <sz val="10"/>
        <color indexed="62"/>
        <rFont val="Arial CE"/>
        <family val="0"/>
      </rPr>
      <t>)</t>
    </r>
  </si>
  <si>
    <r>
      <rPr>
        <sz val="10"/>
        <rFont val="Arial CE"/>
        <family val="0"/>
      </rPr>
      <t>Ingatlan kateszter nyilvántartás díja</t>
    </r>
    <r>
      <rPr>
        <b/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21.139/negyedév)-4 negyedév</t>
    </r>
  </si>
  <si>
    <r>
      <t>NHKV Zrt.szemétszállítás</t>
    </r>
    <r>
      <rPr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9.390 Ft/negyedév)</t>
    </r>
  </si>
  <si>
    <r>
      <t>NHKV.Zrt.kont.szemétszállítás</t>
    </r>
    <r>
      <rPr>
        <b/>
        <sz val="10"/>
        <color indexed="60"/>
        <rFont val="Arial"/>
        <family val="2"/>
      </rPr>
      <t>(46.938 Ft/negyedév)-3 negyedév</t>
    </r>
  </si>
  <si>
    <r>
      <t>Alisca T.Kft.szemétszállítás1100 kuka</t>
    </r>
    <r>
      <rPr>
        <sz val="10"/>
        <color indexed="62"/>
        <rFont val="Arial"/>
        <family val="2"/>
      </rPr>
      <t>(</t>
    </r>
    <r>
      <rPr>
        <b/>
        <sz val="10"/>
        <color indexed="60"/>
        <rFont val="Arial"/>
        <family val="2"/>
      </rPr>
      <t>10.299 Ft/negyedév)-3 negyedév</t>
    </r>
  </si>
  <si>
    <t xml:space="preserve">Sárköz-Dunavölgye-Siómente Egyesület tagdíj </t>
  </si>
  <si>
    <t>Signal Zrt.utánfutó biztosítás</t>
  </si>
  <si>
    <t>geodéziai munkák 88.89.hrsz.</t>
  </si>
  <si>
    <t>Közvilágítás fejlesztése az ÖKO-turisztikai központ bejáratáig</t>
  </si>
  <si>
    <t>K.Cs.projektmenedzsment feladatok</t>
  </si>
  <si>
    <t>Lakosság szoc. étkezés befizetése</t>
  </si>
  <si>
    <t>A Kormány 9/2022. (I. 14.) Korm. rendelete a polgármester illetménye és költségtérítése 2022. évi emelésének ellentételezése érdekében az 5000 lakos</t>
  </si>
  <si>
    <t>alatti települési önkormányzatok támogatásáról</t>
  </si>
  <si>
    <r>
      <t>2</t>
    </r>
    <r>
      <rPr>
        <b/>
        <sz val="12"/>
        <rFont val="Arial"/>
        <family val="2"/>
      </rPr>
      <t>. § (1) Az önkormányzatot megillető támogatás folyósítása egy összegben 2022. február 15-ig történik.</t>
    </r>
  </si>
  <si>
    <t>A polgármester illetménye és költségtérítése emeléséhez kapcsolódó támogatás kategóriánkénti összege</t>
  </si>
  <si>
    <t>adatok forintban</t>
  </si>
  <si>
    <t>A</t>
  </si>
  <si>
    <t>B</t>
  </si>
  <si>
    <t>Önkormányzat/Lakos kategória</t>
  </si>
  <si>
    <t>Támogatás összege főállású polgármester esetén</t>
  </si>
  <si>
    <t>települési önkormányzat 501-1500 fő</t>
  </si>
  <si>
    <t>No.</t>
  </si>
  <si>
    <t>Jogcímszám</t>
  </si>
  <si>
    <t>Támogatási jogcím</t>
  </si>
  <si>
    <t>Kiegészítő fajlagos összeg</t>
  </si>
  <si>
    <t>Mutató</t>
  </si>
  <si>
    <t>Kiegészítő támogatás</t>
  </si>
  <si>
    <t>1</t>
  </si>
  <si>
    <t>1.1.1.1.</t>
  </si>
  <si>
    <t>Önkormányzati hivatal működésének támogatása</t>
  </si>
  <si>
    <t>2</t>
  </si>
  <si>
    <t>1.1.1.2.</t>
  </si>
  <si>
    <t>Településüzemeltetés - zöldterület-gazdálkodás támogatása</t>
  </si>
  <si>
    <t>3</t>
  </si>
  <si>
    <t>1.1.1.3.</t>
  </si>
  <si>
    <t>Településüzemeltetés - közvilágítás támogatása</t>
  </si>
  <si>
    <t>4</t>
  </si>
  <si>
    <t>1.1.1.4.</t>
  </si>
  <si>
    <t>Településüzemeltetés - köztemető támogatása</t>
  </si>
  <si>
    <t>5</t>
  </si>
  <si>
    <t>1.1.1.5.</t>
  </si>
  <si>
    <t>Településüzemeltetés - közutak támogatása</t>
  </si>
  <si>
    <t>6</t>
  </si>
  <si>
    <t>1.1.1.6.</t>
  </si>
  <si>
    <t>Egyéb önkormányzati feladatok támogatása</t>
  </si>
  <si>
    <t>7</t>
  </si>
  <si>
    <t>1.1.1.7.</t>
  </si>
  <si>
    <t>Lakott külterülettel kapcsolatos feladatok támogatása</t>
  </si>
  <si>
    <t>8</t>
  </si>
  <si>
    <t>1.1.1.</t>
  </si>
  <si>
    <t>A  települési önkormányzatok működésének támogatása jogcímeihez biztosított kiegészítő támogatás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</si>
  <si>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</si>
  <si>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</si>
  <si>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</si>
  <si>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</si>
  <si>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</si>
  <si>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</si>
  <si>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</si>
  <si>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</si>
  <si>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</si>
  <si>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</si>
  <si>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36</t>
  </si>
  <si>
    <t>37</t>
  </si>
  <si>
    <t>38</t>
  </si>
  <si>
    <t>39</t>
  </si>
  <si>
    <t>40</t>
  </si>
  <si>
    <t>1.3.</t>
  </si>
  <si>
    <t>A települési önkormányzatok egyes szociális és gyermekjóléti feladatainak támogatása jogcímeihez biztosított kiegészítő támogatás</t>
  </si>
  <si>
    <r>
      <rPr>
        <b/>
        <sz val="10"/>
        <color indexed="60"/>
        <rFont val="Arial CE"/>
        <family val="0"/>
      </rPr>
      <t>megbízási díj</t>
    </r>
    <r>
      <rPr>
        <b/>
        <sz val="8"/>
        <color indexed="60"/>
        <rFont val="Arial CE"/>
        <family val="0"/>
      </rPr>
      <t xml:space="preserve"> (falugondnok helyettesítése napi 8 órában 14.255 Ft/nap-32 napra)</t>
    </r>
  </si>
  <si>
    <r>
      <rPr>
        <b/>
        <sz val="10"/>
        <color indexed="60"/>
        <rFont val="Arial CE"/>
        <family val="0"/>
      </rPr>
      <t xml:space="preserve">megbízási díj </t>
    </r>
    <r>
      <rPr>
        <b/>
        <sz val="8"/>
        <color indexed="60"/>
        <rFont val="Arial CE"/>
        <family val="0"/>
      </rPr>
      <t>(szociális segítő helyettesítése napi 1 órában 1.683 Ft/nap-27 napra)</t>
    </r>
  </si>
  <si>
    <t>Összesen kiegészítő támogatás</t>
  </si>
  <si>
    <t>kiegészítő támogatás</t>
  </si>
  <si>
    <t>ebből kiegészítő támogatás</t>
  </si>
  <si>
    <t>polgármesteri illetmény támogatása</t>
  </si>
  <si>
    <t>polgármester cafeteria</t>
  </si>
  <si>
    <t>bér rendezés hivatal</t>
  </si>
  <si>
    <t>egyéb (rendezvényekre)</t>
  </si>
  <si>
    <t>4.melléklet</t>
  </si>
  <si>
    <t>Év közben</t>
  </si>
  <si>
    <t>MÓDOSÍTOTT</t>
  </si>
  <si>
    <t>Diego-P.Kft.függöny műv.ház</t>
  </si>
  <si>
    <t>Brillart Kft.támogatói tábla pályázatok</t>
  </si>
  <si>
    <t>Praktika Kft.tûzoltókészülék mûhely</t>
  </si>
  <si>
    <r>
      <t>adatvédelmi felelős(</t>
    </r>
    <r>
      <rPr>
        <b/>
        <sz val="10"/>
        <color indexed="62"/>
        <rFont val="Arial"/>
        <family val="2"/>
      </rPr>
      <t>nettó 10.000Ft/hó</t>
    </r>
    <r>
      <rPr>
        <sz val="10"/>
        <color indexed="62"/>
        <rFont val="Arial"/>
        <family val="2"/>
      </rPr>
      <t>)-3 havi elcsúszás</t>
    </r>
  </si>
  <si>
    <t>áremelkedés</t>
  </si>
  <si>
    <t>Allianz H.Zrt.biztosítási díj traktor Invictus</t>
  </si>
  <si>
    <t>Mediaworks Kft.hirdetési oldal Házunk Tája</t>
  </si>
  <si>
    <t>Ihos Kft.térkövezés óvódai játszóudvar MFP pály.2021</t>
  </si>
  <si>
    <t>Gáz-Õr.Kft.kerítés elemek temetõ fejl.pályázat</t>
  </si>
  <si>
    <t>Aba-Szer Kft.pad 2 db iskola,sportpálya</t>
  </si>
  <si>
    <t>Fókusz-L.Kft.kandeláber 5db temetõ pályázat</t>
  </si>
  <si>
    <t>Sümegi Z.kerti kiülõ-óvodai játszóudvar</t>
  </si>
  <si>
    <t>Haász Kft.játszóeszközök MFP óvodai udvar pály.2021.</t>
  </si>
  <si>
    <t>Sümegi Z.játék tároló láda óvodai játszóudvar pályázat</t>
  </si>
  <si>
    <t>Szegána Kft.traktor BCS Invictus 35AR</t>
  </si>
  <si>
    <t>Szegána Kft.ágaprító gép Kaideli</t>
  </si>
  <si>
    <t>Ihos Kft.térkövezés óvódai játszóudvar MFP pály.2021.</t>
  </si>
  <si>
    <t>Lipsag Kft.trapézlemez,csavar,garázskapuhoz kisbusz</t>
  </si>
  <si>
    <t>támogatás visszafizetése temetõi infs.2020.</t>
  </si>
  <si>
    <t>Temető infrastruktúra fejlesztése 2022.év</t>
  </si>
  <si>
    <t>S.L. földbérleti díj</t>
  </si>
  <si>
    <t>LKM Kft.88.89.hrsz. telek értékesítése Vadász u.19.</t>
  </si>
  <si>
    <t>Települési önk.mûk. ált.tám-pénzforgalmi teljesítés</t>
  </si>
  <si>
    <t>Közvilágítás kiegészítő támogatás</t>
  </si>
  <si>
    <t>pénzforgalmi teljesítés</t>
  </si>
  <si>
    <t>Mikrot.Ó.T.étkeztetés elszámolása elsz.</t>
  </si>
  <si>
    <t>Bszék ESZGY T.védõnõk tám.elsz.</t>
  </si>
  <si>
    <t>Mikrot.Ó.T.óvodamûk.elsz.</t>
  </si>
  <si>
    <t>ESZGY T.HSNY tám.21.évi elszámolás</t>
  </si>
  <si>
    <r>
      <t>temetõ fennt.hozzájárulás temetkezési vállalatok</t>
    </r>
    <r>
      <rPr>
        <b/>
        <sz val="10"/>
        <color indexed="10"/>
        <rFont val="Arial CE"/>
        <family val="0"/>
      </rPr>
      <t>(5.669 Ft/alkalom)</t>
    </r>
  </si>
  <si>
    <r>
      <t>DIGI Távközlési és Szolgáltató Kft.</t>
    </r>
    <r>
      <rPr>
        <sz val="10"/>
        <color indexed="16"/>
        <rFont val="Arial CE"/>
        <family val="0"/>
      </rPr>
      <t>(</t>
    </r>
    <r>
      <rPr>
        <b/>
        <sz val="10"/>
        <color indexed="16"/>
        <rFont val="Arial CE"/>
        <family val="0"/>
      </rPr>
      <t>162.500 Ft/negyedév</t>
    </r>
    <r>
      <rPr>
        <sz val="10"/>
        <color indexed="16"/>
        <rFont val="Arial CE"/>
        <family val="0"/>
      </rPr>
      <t>)</t>
    </r>
  </si>
  <si>
    <t>Generali Zrt.kártérítés ebédlõ üvegkár</t>
  </si>
  <si>
    <t>S. L.telek vételár 63/1.hrsz.</t>
  </si>
  <si>
    <t>(részletesen alábontott bevételi költségvetési előirányzatok kormányzati funkciók szerint)</t>
  </si>
  <si>
    <t>forintban!</t>
  </si>
  <si>
    <t>082043</t>
  </si>
  <si>
    <r>
      <t>B.I. műszaki szaktanácsadás díja</t>
    </r>
    <r>
      <rPr>
        <b/>
        <sz val="10"/>
        <color indexed="60"/>
        <rFont val="Arial CE"/>
        <family val="0"/>
      </rPr>
      <t>(23.700 Ft/1 hó,28.500 Ft/11hó)</t>
    </r>
  </si>
  <si>
    <t>tánccsoport vezetője(11.600 Ft/hó-12 hóra)</t>
  </si>
  <si>
    <t>tánccsoport vezetője(20.000 Ft/hó-12 hóra)</t>
  </si>
  <si>
    <t>püspöki mise</t>
  </si>
  <si>
    <t>ajándékutalvány dolgozóknak</t>
  </si>
  <si>
    <t>polgármesteri találkozó</t>
  </si>
  <si>
    <r>
      <rPr>
        <sz val="10"/>
        <rFont val="Arial CE"/>
        <family val="0"/>
      </rPr>
      <t>Falugondnoki busz üzemanyag</t>
    </r>
    <r>
      <rPr>
        <b/>
        <sz val="10"/>
        <color indexed="60"/>
        <rFont val="Arial CE"/>
        <family val="0"/>
      </rPr>
      <t xml:space="preserve">(12 hónapra </t>
    </r>
    <r>
      <rPr>
        <b/>
        <sz val="10"/>
        <color indexed="60"/>
        <rFont val="Arial CE"/>
        <family val="0"/>
      </rPr>
      <t>havi 40.000</t>
    </r>
    <r>
      <rPr>
        <b/>
        <sz val="10"/>
        <color indexed="60"/>
        <rFont val="Arial CE"/>
        <family val="0"/>
      </rPr>
      <t>)</t>
    </r>
  </si>
  <si>
    <t>üzemanyag kommunális eszközök</t>
  </si>
  <si>
    <r>
      <t>inernet előfizetés orvosi rendelő</t>
    </r>
    <r>
      <rPr>
        <sz val="10"/>
        <color indexed="56"/>
        <rFont val="Arial CE"/>
        <family val="0"/>
      </rPr>
      <t xml:space="preserve"> </t>
    </r>
    <r>
      <rPr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5.200Ft/hó)</t>
    </r>
    <r>
      <rPr>
        <sz val="10"/>
        <rFont val="Arial CE"/>
        <family val="0"/>
      </rPr>
      <t>-</t>
    </r>
    <r>
      <rPr>
        <b/>
        <sz val="10"/>
        <color indexed="60"/>
        <rFont val="Arial CE"/>
        <family val="0"/>
      </rPr>
      <t>6.700 Ft/hó</t>
    </r>
  </si>
  <si>
    <t>vízdíj</t>
  </si>
  <si>
    <t>áram</t>
  </si>
  <si>
    <t>áram díjak</t>
  </si>
  <si>
    <t>vízdíjak</t>
  </si>
  <si>
    <r>
      <t>NEG Zrt.közvilág.bérl.díj(</t>
    </r>
    <r>
      <rPr>
        <b/>
        <sz val="10"/>
        <color indexed="16"/>
        <rFont val="Arial"/>
        <family val="2"/>
      </rPr>
      <t>94.062 Ft 12 hóra</t>
    </r>
    <r>
      <rPr>
        <b/>
        <sz val="10"/>
        <color indexed="62"/>
        <rFont val="Arial"/>
        <family val="2"/>
      </rPr>
      <t>)</t>
    </r>
  </si>
  <si>
    <r>
      <t>Alisca T.Kft.konténer bérleti díja</t>
    </r>
    <r>
      <rPr>
        <b/>
        <sz val="10"/>
        <color indexed="16"/>
        <rFont val="Arial"/>
        <family val="2"/>
      </rPr>
      <t>(10.629 Ft/negyedév</t>
    </r>
    <r>
      <rPr>
        <b/>
        <sz val="10"/>
        <color indexed="62"/>
        <rFont val="Arial"/>
        <family val="2"/>
      </rPr>
      <t>)</t>
    </r>
  </si>
  <si>
    <r>
      <rPr>
        <b/>
        <sz val="10"/>
        <rFont val="Arial CE"/>
        <family val="0"/>
      </rPr>
      <t>NEG Zrt.közvilág.karbant.díj</t>
    </r>
    <r>
      <rPr>
        <sz val="10"/>
        <color indexed="62"/>
        <rFont val="Arial CE"/>
        <family val="0"/>
      </rPr>
      <t>(</t>
    </r>
    <r>
      <rPr>
        <b/>
        <sz val="10"/>
        <color indexed="60"/>
        <rFont val="Arial CE"/>
        <family val="0"/>
      </rPr>
      <t>19.778 Ft/ hó</t>
    </r>
    <r>
      <rPr>
        <sz val="10"/>
        <color indexed="62"/>
        <rFont val="Arial CE"/>
        <family val="0"/>
      </rPr>
      <t>)</t>
    </r>
  </si>
  <si>
    <r>
      <t>Tm.B.J.Kórház fogl.eü.szolg</t>
    </r>
    <r>
      <rPr>
        <b/>
        <sz val="10"/>
        <color indexed="16"/>
        <rFont val="Arial CE"/>
        <family val="0"/>
      </rPr>
      <t>.(4.260 Ft/fél év)</t>
    </r>
  </si>
  <si>
    <t>Caryon Kft.állateü-i szolgáltatás</t>
  </si>
  <si>
    <t>lomszállítás</t>
  </si>
  <si>
    <t>gépi földm.facsemete gödör kiásása</t>
  </si>
  <si>
    <t>szerelés,hangyaírtás, üvegezés</t>
  </si>
  <si>
    <r>
      <t>Cégautó adó kisbusz (</t>
    </r>
    <r>
      <rPr>
        <b/>
        <sz val="10"/>
        <color indexed="60"/>
        <rFont val="Arial CE"/>
        <family val="0"/>
      </rPr>
      <t>60.000Ft)-4 negyedév</t>
    </r>
  </si>
  <si>
    <t>iparûzési adókiesés tám.viut.21.év</t>
  </si>
  <si>
    <t>Neubauer Smile Dental Fogászati és Szolgáltató Kft.</t>
  </si>
  <si>
    <t>Ihos Kft.kerítés építés temetõ</t>
  </si>
  <si>
    <t>Eröv Zrt.szivattyú vízmûtelep GFT</t>
  </si>
  <si>
    <t>Műhely felújítás, tetőcsere</t>
  </si>
  <si>
    <t>differ.</t>
  </si>
  <si>
    <t>megbízási díj (önkormányzati referens 234.000 Ft/hó)</t>
  </si>
  <si>
    <t>KIEGÉSZÍTŐ TÁMOGATÁSOK(2022.év)</t>
  </si>
  <si>
    <t>polgármester jutalom</t>
  </si>
  <si>
    <t>önkormányzati referens egyéb juttatás</t>
  </si>
  <si>
    <t>Információs biztonsági felelős(nettó 10.000Ft/hó)</t>
  </si>
  <si>
    <t>Kultúr ház tetőjavítás</t>
  </si>
  <si>
    <t>Pörböly 2022. év</t>
  </si>
  <si>
    <t>ELŐIRÁNYZATMÓDOSÍTÁS RÉSZLETES 2022.12.31.</t>
  </si>
  <si>
    <t>KÖLTSÉGVETÉSI BEVÉTELEK RÉSZLETES-MÓDOSÍTOTT ELŐIRÁNYZAT</t>
  </si>
  <si>
    <t>KÖLTSÉGVETÉSI KIADÁSOK RÉSZLETES-MÓDOSÍTOTT ELŐIRÁNYZAT</t>
  </si>
  <si>
    <t>TELJESÍTÉS</t>
  </si>
  <si>
    <t>különbözet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</si>
</sst>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\ ##########"/>
    <numFmt numFmtId="174" formatCode="00"/>
    <numFmt numFmtId="175" formatCode="General\ \f\ő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"/>
    <numFmt numFmtId="181" formatCode="_-* #,##0\ _F_t_-;\-* #,##0\ _F_t_-;_-* &quot;-&quot;??\ _F_t_-;_-@_-"/>
    <numFmt numFmtId="182" formatCode="#,###"/>
    <numFmt numFmtId="183" formatCode="0.0%"/>
    <numFmt numFmtId="184" formatCode="0__"/>
    <numFmt numFmtId="185" formatCode="#,##0.000"/>
    <numFmt numFmtId="186" formatCode="#,##0.0000"/>
  </numFmts>
  <fonts count="21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name val="Arial CE"/>
      <family val="0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12"/>
      <color indexed="8"/>
      <name val="Arial"/>
      <family val="2"/>
    </font>
    <font>
      <sz val="10"/>
      <color indexed="56"/>
      <name val="Arial CE"/>
      <family val="0"/>
    </font>
    <font>
      <sz val="10"/>
      <color indexed="62"/>
      <name val="Arial"/>
      <family val="2"/>
    </font>
    <font>
      <b/>
      <sz val="10"/>
      <color indexed="62"/>
      <name val="Arial CE"/>
      <family val="0"/>
    </font>
    <font>
      <sz val="10"/>
      <color indexed="62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8"/>
      <color indexed="60"/>
      <name val="Arial CE"/>
      <family val="0"/>
    </font>
    <font>
      <b/>
      <i/>
      <sz val="12"/>
      <name val="Arial"/>
      <family val="2"/>
    </font>
    <font>
      <b/>
      <i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i/>
      <sz val="12"/>
      <name val="Calibri"/>
      <family val="2"/>
    </font>
    <font>
      <b/>
      <sz val="24"/>
      <name val="Calibri"/>
      <family val="2"/>
    </font>
    <font>
      <b/>
      <sz val="8"/>
      <color indexed="8"/>
      <name val="Arial"/>
      <family val="2"/>
    </font>
    <font>
      <b/>
      <sz val="8"/>
      <color indexed="60"/>
      <name val="Arial CE"/>
      <family val="0"/>
    </font>
    <font>
      <b/>
      <sz val="24"/>
      <name val="Arial CE"/>
      <family val="0"/>
    </font>
    <font>
      <b/>
      <sz val="16"/>
      <name val="Times New Roman"/>
      <family val="1"/>
    </font>
    <font>
      <b/>
      <sz val="10"/>
      <color indexed="62"/>
      <name val="Arial"/>
      <family val="2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"/>
      <family val="2"/>
    </font>
    <font>
      <i/>
      <sz val="9"/>
      <name val="Arial CE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16"/>
      <name val="Arial CE"/>
      <family val="0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8"/>
      <color indexed="60"/>
      <name val="Arial"/>
      <family val="2"/>
    </font>
    <font>
      <i/>
      <sz val="8"/>
      <color indexed="60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8"/>
      <color indexed="62"/>
      <name val="Arial"/>
      <family val="2"/>
    </font>
    <font>
      <b/>
      <sz val="11"/>
      <color indexed="10"/>
      <name val="Arial CE"/>
      <family val="0"/>
    </font>
    <font>
      <i/>
      <sz val="10"/>
      <color indexed="60"/>
      <name val="Arial CE"/>
      <family val="0"/>
    </font>
    <font>
      <b/>
      <i/>
      <sz val="8"/>
      <color indexed="62"/>
      <name val="Arial"/>
      <family val="2"/>
    </font>
    <font>
      <i/>
      <sz val="8"/>
      <color indexed="62"/>
      <name val="Arial"/>
      <family val="2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i/>
      <sz val="9"/>
      <color indexed="60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b/>
      <sz val="12"/>
      <color indexed="60"/>
      <name val="Arial CE"/>
      <family val="0"/>
    </font>
    <font>
      <b/>
      <sz val="11"/>
      <color indexed="62"/>
      <name val="Arial"/>
      <family val="2"/>
    </font>
    <font>
      <b/>
      <sz val="14"/>
      <color indexed="56"/>
      <name val="Arial CE"/>
      <family val="0"/>
    </font>
    <font>
      <b/>
      <sz val="14"/>
      <color indexed="60"/>
      <name val="Arial CE"/>
      <family val="0"/>
    </font>
    <font>
      <i/>
      <sz val="10"/>
      <color indexed="10"/>
      <name val="Arial CE"/>
      <family val="0"/>
    </font>
    <font>
      <sz val="11"/>
      <color indexed="62"/>
      <name val="Arial"/>
      <family val="2"/>
    </font>
    <font>
      <sz val="9"/>
      <color indexed="62"/>
      <name val="Arial"/>
      <family val="2"/>
    </font>
    <font>
      <b/>
      <i/>
      <sz val="10"/>
      <color indexed="62"/>
      <name val="Arial CE"/>
      <family val="0"/>
    </font>
    <font>
      <b/>
      <sz val="12"/>
      <color indexed="62"/>
      <name val="Arial CE"/>
      <family val="0"/>
    </font>
    <font>
      <sz val="10"/>
      <color indexed="60"/>
      <name val="Arial CE"/>
      <family val="0"/>
    </font>
    <font>
      <i/>
      <sz val="8"/>
      <color indexed="62"/>
      <name val="Arial CE"/>
      <family val="0"/>
    </font>
    <font>
      <sz val="9"/>
      <color indexed="62"/>
      <name val="Arial CE"/>
      <family val="0"/>
    </font>
    <font>
      <b/>
      <sz val="8"/>
      <color indexed="62"/>
      <name val="Arial"/>
      <family val="2"/>
    </font>
    <font>
      <b/>
      <i/>
      <sz val="9"/>
      <color indexed="16"/>
      <name val="Arial"/>
      <family val="2"/>
    </font>
    <font>
      <b/>
      <i/>
      <sz val="9"/>
      <color indexed="62"/>
      <name val="Arial"/>
      <family val="2"/>
    </font>
    <font>
      <sz val="10"/>
      <color indexed="13"/>
      <name val="Arial CE"/>
      <family val="0"/>
    </font>
    <font>
      <b/>
      <i/>
      <sz val="9"/>
      <color indexed="56"/>
      <name val="Arial"/>
      <family val="2"/>
    </font>
    <font>
      <b/>
      <sz val="16"/>
      <color indexed="60"/>
      <name val="Arial CE"/>
      <family val="0"/>
    </font>
    <font>
      <b/>
      <sz val="10"/>
      <color indexed="13"/>
      <name val="Arial CE"/>
      <family val="0"/>
    </font>
    <font>
      <b/>
      <sz val="12"/>
      <color indexed="13"/>
      <name val="Arial CE"/>
      <family val="0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5" tint="-0.4999699890613556"/>
      <name val="Arial CE"/>
      <family val="0"/>
    </font>
    <font>
      <b/>
      <sz val="10"/>
      <color theme="5" tint="-0.4999699890613556"/>
      <name val="Arial"/>
      <family val="2"/>
    </font>
    <font>
      <b/>
      <i/>
      <sz val="8"/>
      <color theme="5" tint="-0.4999699890613556"/>
      <name val="Arial CE"/>
      <family val="0"/>
    </font>
    <font>
      <b/>
      <sz val="11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12"/>
      <color theme="9" tint="-0.4999699890613556"/>
      <name val="Arial"/>
      <family val="2"/>
    </font>
    <font>
      <b/>
      <sz val="10"/>
      <color theme="5" tint="-0.24997000396251678"/>
      <name val="Arial CE"/>
      <family val="0"/>
    </font>
    <font>
      <b/>
      <sz val="9"/>
      <color theme="5" tint="-0.24997000396251678"/>
      <name val="Arial"/>
      <family val="2"/>
    </font>
    <font>
      <b/>
      <sz val="9"/>
      <color rgb="FF7030A0"/>
      <name val="Arial"/>
      <family val="2"/>
    </font>
    <font>
      <sz val="8"/>
      <color theme="9" tint="-0.4999699890613556"/>
      <name val="Arial"/>
      <family val="2"/>
    </font>
    <font>
      <i/>
      <sz val="8"/>
      <color theme="9" tint="-0.4999699890613556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 CE"/>
      <family val="0"/>
    </font>
    <font>
      <b/>
      <sz val="10"/>
      <color theme="9" tint="-0.4999699890613556"/>
      <name val="Arial"/>
      <family val="2"/>
    </font>
    <font>
      <b/>
      <sz val="9"/>
      <color rgb="FF00B050"/>
      <name val="Arial"/>
      <family val="2"/>
    </font>
    <font>
      <b/>
      <sz val="10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sz val="9"/>
      <color theme="5" tint="-0.24997000396251678"/>
      <name val="Arial"/>
      <family val="2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sz val="8"/>
      <color rgb="FF7030A0"/>
      <name val="Arial"/>
      <family val="2"/>
    </font>
    <font>
      <b/>
      <sz val="11"/>
      <color theme="5" tint="-0.24997000396251678"/>
      <name val="Arial CE"/>
      <family val="0"/>
    </font>
    <font>
      <b/>
      <sz val="10"/>
      <color rgb="FFC00000"/>
      <name val="Arial CE"/>
      <family val="0"/>
    </font>
    <font>
      <b/>
      <sz val="10"/>
      <color rgb="FFC00000"/>
      <name val="Arial"/>
      <family val="2"/>
    </font>
    <font>
      <i/>
      <sz val="10"/>
      <color rgb="FFC00000"/>
      <name val="Arial CE"/>
      <family val="0"/>
    </font>
    <font>
      <b/>
      <sz val="9"/>
      <color rgb="FFC00000"/>
      <name val="Arial"/>
      <family val="2"/>
    </font>
    <font>
      <b/>
      <i/>
      <sz val="8"/>
      <color rgb="FF7030A0"/>
      <name val="Arial"/>
      <family val="2"/>
    </font>
    <font>
      <sz val="8"/>
      <color rgb="FFC00000"/>
      <name val="Arial"/>
      <family val="2"/>
    </font>
    <font>
      <i/>
      <sz val="8"/>
      <color rgb="FF7030A0"/>
      <name val="Arial"/>
      <family val="2"/>
    </font>
    <font>
      <sz val="10"/>
      <color rgb="FFC00000"/>
      <name val="Arial"/>
      <family val="2"/>
    </font>
    <font>
      <i/>
      <sz val="10"/>
      <color rgb="FF7030A0"/>
      <name val="Arial"/>
      <family val="2"/>
    </font>
    <font>
      <i/>
      <sz val="9"/>
      <color rgb="FF7030A0"/>
      <name val="Arial"/>
      <family val="2"/>
    </font>
    <font>
      <b/>
      <i/>
      <sz val="9"/>
      <color rgb="FFC00000"/>
      <name val="Arial"/>
      <family val="2"/>
    </font>
    <font>
      <b/>
      <i/>
      <sz val="10"/>
      <color theme="5" tint="-0.4999699890613556"/>
      <name val="Arial"/>
      <family val="2"/>
    </font>
    <font>
      <b/>
      <i/>
      <sz val="10"/>
      <color rgb="FFC00000"/>
      <name val="Arial"/>
      <family val="2"/>
    </font>
    <font>
      <b/>
      <sz val="10"/>
      <color rgb="FF000000"/>
      <name val="Arial"/>
      <family val="2"/>
    </font>
    <font>
      <b/>
      <sz val="12"/>
      <color rgb="FFC00000"/>
      <name val="Arial CE"/>
      <family val="0"/>
    </font>
    <font>
      <sz val="10"/>
      <color rgb="FF7030A0"/>
      <name val="Arial CE"/>
      <family val="0"/>
    </font>
    <font>
      <b/>
      <sz val="11"/>
      <color rgb="FF7030A0"/>
      <name val="Arial"/>
      <family val="2"/>
    </font>
    <font>
      <b/>
      <sz val="14"/>
      <color rgb="FF002060"/>
      <name val="Arial CE"/>
      <family val="0"/>
    </font>
    <font>
      <b/>
      <sz val="8"/>
      <color rgb="FFC00000"/>
      <name val="Arial CE"/>
      <family val="0"/>
    </font>
    <font>
      <b/>
      <sz val="14"/>
      <color rgb="FFC00000"/>
      <name val="Arial CE"/>
      <family val="0"/>
    </font>
    <font>
      <i/>
      <sz val="10"/>
      <color rgb="FFFF0000"/>
      <name val="Arial CE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11"/>
      <color rgb="FF7030A0"/>
      <name val="Arial"/>
      <family val="2"/>
    </font>
    <font>
      <i/>
      <sz val="8"/>
      <color rgb="FFC00000"/>
      <name val="Arial"/>
      <family val="2"/>
    </font>
    <font>
      <sz val="9"/>
      <color rgb="FF7030A0"/>
      <name val="Arial"/>
      <family val="2"/>
    </font>
    <font>
      <b/>
      <i/>
      <sz val="10"/>
      <color rgb="FF7030A0"/>
      <name val="Arial CE"/>
      <family val="0"/>
    </font>
    <font>
      <b/>
      <sz val="12"/>
      <color rgb="FF7030A0"/>
      <name val="Arial CE"/>
      <family val="0"/>
    </font>
    <font>
      <sz val="10"/>
      <color rgb="FFC00000"/>
      <name val="Arial CE"/>
      <family val="0"/>
    </font>
    <font>
      <i/>
      <sz val="8"/>
      <color rgb="FF7030A0"/>
      <name val="Arial CE"/>
      <family val="0"/>
    </font>
    <font>
      <sz val="9"/>
      <color rgb="FF7030A0"/>
      <name val="Arial CE"/>
      <family val="0"/>
    </font>
    <font>
      <b/>
      <sz val="8"/>
      <color rgb="FF7030A0"/>
      <name val="Arial"/>
      <family val="2"/>
    </font>
    <font>
      <b/>
      <i/>
      <sz val="9"/>
      <color theme="5" tint="-0.4999699890613556"/>
      <name val="Arial"/>
      <family val="2"/>
    </font>
    <font>
      <b/>
      <i/>
      <sz val="9"/>
      <color rgb="FF7030A0"/>
      <name val="Arial"/>
      <family val="2"/>
    </font>
    <font>
      <sz val="10"/>
      <color rgb="FFFFFF00"/>
      <name val="Arial CE"/>
      <family val="0"/>
    </font>
    <font>
      <b/>
      <i/>
      <sz val="9"/>
      <color rgb="FF002060"/>
      <name val="Arial"/>
      <family val="2"/>
    </font>
    <font>
      <b/>
      <sz val="16"/>
      <color rgb="FFC00000"/>
      <name val="Arial CE"/>
      <family val="0"/>
    </font>
    <font>
      <b/>
      <sz val="10"/>
      <color rgb="FFFFFF00"/>
      <name val="Arial CE"/>
      <family val="0"/>
    </font>
    <font>
      <b/>
      <sz val="12"/>
      <color rgb="FFFFFF00"/>
      <name val="Arial CE"/>
      <family val="0"/>
    </font>
    <font>
      <b/>
      <sz val="12"/>
      <color rgb="FF7030A0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ck"/>
      <top/>
      <bottom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>
        <color rgb="FFC00000"/>
      </top>
      <bottom style="thick">
        <color rgb="FFC00000"/>
      </bottom>
    </border>
    <border>
      <left style="thick">
        <color rgb="FFC00000"/>
      </left>
      <right style="thick"/>
      <top style="thick">
        <color rgb="FFC00000"/>
      </top>
      <bottom style="thick"/>
    </border>
    <border>
      <left style="thick">
        <color rgb="FFC00000"/>
      </left>
      <right style="thick"/>
      <top style="thick"/>
      <bottom style="thick"/>
    </border>
    <border>
      <left style="thick">
        <color rgb="FFC00000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2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0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3" fillId="18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134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6" applyNumberFormat="0" applyFill="0" applyAlignment="0" applyProtection="0"/>
    <xf numFmtId="0" fontId="1" fillId="20" borderId="7" applyNumberFormat="0" applyFont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8" applyNumberFormat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>
      <alignment/>
      <protection/>
    </xf>
    <xf numFmtId="0" fontId="142" fillId="0" borderId="0">
      <alignment/>
      <protection/>
    </xf>
    <xf numFmtId="0" fontId="2" fillId="0" borderId="0">
      <alignment/>
      <protection/>
    </xf>
    <xf numFmtId="0" fontId="143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4" fillId="27" borderId="0" applyNumberFormat="0" applyBorder="0" applyAlignment="0" applyProtection="0"/>
    <xf numFmtId="0" fontId="145" fillId="28" borderId="0" applyNumberFormat="0" applyBorder="0" applyAlignment="0" applyProtection="0"/>
    <xf numFmtId="0" fontId="146" fillId="26" borderId="1" applyNumberFormat="0" applyAlignment="0" applyProtection="0"/>
    <xf numFmtId="9" fontId="1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8" fillId="29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/>
    </xf>
    <xf numFmtId="0" fontId="15" fillId="0" borderId="11" xfId="56" applyFont="1" applyFill="1" applyBorder="1" applyAlignment="1">
      <alignment horizontal="left" vertical="center" wrapText="1"/>
      <protection/>
    </xf>
    <xf numFmtId="0" fontId="16" fillId="30" borderId="11" xfId="56" applyFont="1" applyFill="1" applyBorder="1" applyAlignment="1">
      <alignment horizontal="left" vertical="center"/>
      <protection/>
    </xf>
    <xf numFmtId="0" fontId="16" fillId="30" borderId="11" xfId="56" applyFont="1" applyFill="1" applyBorder="1" applyAlignment="1">
      <alignment horizontal="left" vertical="center" wrapText="1"/>
      <protection/>
    </xf>
    <xf numFmtId="3" fontId="18" fillId="0" borderId="11" xfId="0" applyNumberFormat="1" applyFont="1" applyBorder="1" applyAlignment="1">
      <alignment/>
    </xf>
    <xf numFmtId="0" fontId="18" fillId="0" borderId="11" xfId="56" applyFont="1" applyFill="1" applyBorder="1" applyAlignment="1">
      <alignment horizontal="left" vertical="center" wrapText="1"/>
      <protection/>
    </xf>
    <xf numFmtId="0" fontId="8" fillId="30" borderId="11" xfId="56" applyFont="1" applyFill="1" applyBorder="1" applyAlignment="1">
      <alignment horizontal="left" vertical="center" wrapText="1"/>
      <protection/>
    </xf>
    <xf numFmtId="0" fontId="16" fillId="24" borderId="12" xfId="56" applyFont="1" applyFill="1" applyBorder="1" applyAlignment="1">
      <alignment horizontal="left" vertical="center"/>
      <protection/>
    </xf>
    <xf numFmtId="0" fontId="8" fillId="24" borderId="12" xfId="56" applyFont="1" applyFill="1" applyBorder="1" applyAlignment="1">
      <alignment horizontal="left" vertical="center" wrapText="1"/>
      <protection/>
    </xf>
    <xf numFmtId="173" fontId="21" fillId="0" borderId="13" xfId="0" applyNumberFormat="1" applyFont="1" applyFill="1" applyBorder="1" applyAlignment="1">
      <alignment shrinkToFit="1"/>
    </xf>
    <xf numFmtId="173" fontId="21" fillId="0" borderId="14" xfId="0" applyNumberFormat="1" applyFont="1" applyFill="1" applyBorder="1" applyAlignment="1">
      <alignment shrinkToFit="1"/>
    </xf>
    <xf numFmtId="173" fontId="21" fillId="0" borderId="15" xfId="0" applyNumberFormat="1" applyFont="1" applyFill="1" applyBorder="1" applyAlignment="1">
      <alignment shrinkToFit="1"/>
    </xf>
    <xf numFmtId="173" fontId="21" fillId="0" borderId="16" xfId="0" applyNumberFormat="1" applyFont="1" applyFill="1" applyBorder="1" applyAlignment="1">
      <alignment shrinkToFit="1"/>
    </xf>
    <xf numFmtId="173" fontId="15" fillId="0" borderId="17" xfId="0" applyNumberFormat="1" applyFont="1" applyFill="1" applyBorder="1" applyAlignment="1">
      <alignment/>
    </xf>
    <xf numFmtId="173" fontId="21" fillId="0" borderId="17" xfId="0" applyNumberFormat="1" applyFont="1" applyFill="1" applyBorder="1" applyAlignment="1">
      <alignment/>
    </xf>
    <xf numFmtId="173" fontId="23" fillId="31" borderId="17" xfId="0" applyNumberFormat="1" applyFont="1" applyFill="1" applyBorder="1" applyAlignment="1">
      <alignment/>
    </xf>
    <xf numFmtId="173" fontId="23" fillId="32" borderId="17" xfId="0" applyNumberFormat="1" applyFont="1" applyFill="1" applyBorder="1" applyAlignment="1">
      <alignment/>
    </xf>
    <xf numFmtId="173" fontId="16" fillId="32" borderId="17" xfId="0" applyNumberFormat="1" applyFont="1" applyFill="1" applyBorder="1" applyAlignment="1">
      <alignment/>
    </xf>
    <xf numFmtId="173" fontId="16" fillId="32" borderId="16" xfId="0" applyNumberFormat="1" applyFont="1" applyFill="1" applyBorder="1" applyAlignment="1">
      <alignment/>
    </xf>
    <xf numFmtId="173" fontId="16" fillId="32" borderId="18" xfId="0" applyNumberFormat="1" applyFont="1" applyFill="1" applyBorder="1" applyAlignment="1">
      <alignment/>
    </xf>
    <xf numFmtId="173" fontId="16" fillId="31" borderId="19" xfId="0" applyNumberFormat="1" applyFont="1" applyFill="1" applyBorder="1" applyAlignment="1">
      <alignment/>
    </xf>
    <xf numFmtId="173" fontId="7" fillId="0" borderId="17" xfId="0" applyNumberFormat="1" applyFont="1" applyFill="1" applyBorder="1" applyAlignment="1">
      <alignment/>
    </xf>
    <xf numFmtId="3" fontId="147" fillId="0" borderId="11" xfId="0" applyNumberFormat="1" applyFont="1" applyFill="1" applyBorder="1" applyAlignment="1" applyProtection="1">
      <alignment horizontal="center"/>
      <protection locked="0"/>
    </xf>
    <xf numFmtId="0" fontId="148" fillId="0" borderId="20" xfId="0" applyFont="1" applyFill="1" applyBorder="1" applyAlignment="1">
      <alignment horizontal="center" vertical="center"/>
    </xf>
    <xf numFmtId="173" fontId="23" fillId="0" borderId="17" xfId="0" applyNumberFormat="1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/>
    </xf>
    <xf numFmtId="3" fontId="147" fillId="0" borderId="11" xfId="0" applyNumberFormat="1" applyFont="1" applyFill="1" applyBorder="1" applyAlignment="1" applyProtection="1">
      <alignment horizontal="center" vertical="center"/>
      <protection locked="0"/>
    </xf>
    <xf numFmtId="3" fontId="147" fillId="0" borderId="21" xfId="0" applyNumberFormat="1" applyFont="1" applyFill="1" applyBorder="1" applyAlignment="1" applyProtection="1">
      <alignment horizontal="center"/>
      <protection locked="0"/>
    </xf>
    <xf numFmtId="173" fontId="21" fillId="0" borderId="16" xfId="0" applyNumberFormat="1" applyFont="1" applyFill="1" applyBorder="1" applyAlignment="1">
      <alignment/>
    </xf>
    <xf numFmtId="3" fontId="147" fillId="0" borderId="22" xfId="0" applyNumberFormat="1" applyFont="1" applyFill="1" applyBorder="1" applyAlignment="1" applyProtection="1">
      <alignment horizontal="center"/>
      <protection locked="0"/>
    </xf>
    <xf numFmtId="3" fontId="149" fillId="0" borderId="11" xfId="0" applyNumberFormat="1" applyFont="1" applyFill="1" applyBorder="1" applyAlignment="1" applyProtection="1">
      <alignment horizontal="center" vertical="center"/>
      <protection locked="0"/>
    </xf>
    <xf numFmtId="173" fontId="23" fillId="0" borderId="16" xfId="0" applyNumberFormat="1" applyFont="1" applyFill="1" applyBorder="1" applyAlignment="1">
      <alignment/>
    </xf>
    <xf numFmtId="3" fontId="150" fillId="0" borderId="11" xfId="0" applyNumberFormat="1" applyFont="1" applyFill="1" applyBorder="1" applyAlignment="1">
      <alignment horizontal="center" wrapText="1"/>
    </xf>
    <xf numFmtId="173" fontId="16" fillId="0" borderId="18" xfId="0" applyNumberFormat="1" applyFont="1" applyFill="1" applyBorder="1" applyAlignment="1">
      <alignment vertical="center"/>
    </xf>
    <xf numFmtId="3" fontId="151" fillId="0" borderId="11" xfId="0" applyNumberFormat="1" applyFont="1" applyBorder="1" applyAlignment="1">
      <alignment horizontal="center"/>
    </xf>
    <xf numFmtId="3" fontId="148" fillId="0" borderId="11" xfId="0" applyNumberFormat="1" applyFont="1" applyBorder="1" applyAlignment="1">
      <alignment horizontal="center"/>
    </xf>
    <xf numFmtId="3" fontId="152" fillId="0" borderId="11" xfId="0" applyNumberFormat="1" applyFont="1" applyBorder="1" applyAlignment="1">
      <alignment horizontal="center"/>
    </xf>
    <xf numFmtId="0" fontId="0" fillId="0" borderId="11" xfId="0" applyFill="1" applyBorder="1" applyAlignment="1" applyProtection="1">
      <alignment horizontal="right"/>
      <protection locked="0"/>
    </xf>
    <xf numFmtId="173" fontId="15" fillId="0" borderId="23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50" fillId="0" borderId="11" xfId="0" applyNumberFormat="1" applyFont="1" applyBorder="1" applyAlignment="1">
      <alignment horizontal="center"/>
    </xf>
    <xf numFmtId="3" fontId="153" fillId="32" borderId="11" xfId="0" applyNumberFormat="1" applyFont="1" applyFill="1" applyBorder="1" applyAlignment="1">
      <alignment horizontal="center" wrapText="1"/>
    </xf>
    <xf numFmtId="173" fontId="23" fillId="0" borderId="17" xfId="0" applyNumberFormat="1" applyFont="1" applyFill="1" applyBorder="1" applyAlignment="1">
      <alignment vertical="center"/>
    </xf>
    <xf numFmtId="3" fontId="150" fillId="0" borderId="11" xfId="0" applyNumberFormat="1" applyFont="1" applyBorder="1" applyAlignment="1">
      <alignment horizontal="center" vertical="center"/>
    </xf>
    <xf numFmtId="3" fontId="153" fillId="32" borderId="24" xfId="0" applyNumberFormat="1" applyFont="1" applyFill="1" applyBorder="1" applyAlignment="1">
      <alignment horizontal="center" wrapText="1"/>
    </xf>
    <xf numFmtId="3" fontId="153" fillId="31" borderId="25" xfId="0" applyNumberFormat="1" applyFont="1" applyFill="1" applyBorder="1" applyAlignment="1">
      <alignment horizont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3" fillId="0" borderId="11" xfId="56" applyFont="1" applyFill="1" applyBorder="1" applyAlignment="1">
      <alignment horizontal="left" vertical="center" wrapText="1"/>
      <protection/>
    </xf>
    <xf numFmtId="3" fontId="14" fillId="0" borderId="11" xfId="0" applyNumberFormat="1" applyFont="1" applyBorder="1" applyAlignment="1">
      <alignment vertical="center"/>
    </xf>
    <xf numFmtId="0" fontId="14" fillId="0" borderId="11" xfId="56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right" vertical="center"/>
    </xf>
    <xf numFmtId="0" fontId="11" fillId="0" borderId="11" xfId="56" applyFont="1" applyFill="1" applyBorder="1" applyAlignment="1">
      <alignment horizontal="right" vertical="center" wrapText="1"/>
      <protection/>
    </xf>
    <xf numFmtId="0" fontId="154" fillId="0" borderId="11" xfId="0" applyFont="1" applyFill="1" applyBorder="1" applyAlignment="1" applyProtection="1">
      <alignment horizontal="center"/>
      <protection locked="0"/>
    </xf>
    <xf numFmtId="3" fontId="155" fillId="0" borderId="11" xfId="0" applyNumberFormat="1" applyFont="1" applyBorder="1" applyAlignment="1">
      <alignment horizontal="center"/>
    </xf>
    <xf numFmtId="0" fontId="0" fillId="0" borderId="24" xfId="0" applyFill="1" applyBorder="1" applyAlignment="1" applyProtection="1">
      <alignment horizontal="right"/>
      <protection locked="0"/>
    </xf>
    <xf numFmtId="0" fontId="147" fillId="0" borderId="11" xfId="0" applyFont="1" applyFill="1" applyBorder="1" applyAlignment="1" applyProtection="1">
      <alignment horizontal="center"/>
      <protection locked="0"/>
    </xf>
    <xf numFmtId="173" fontId="156" fillId="0" borderId="17" xfId="0" applyNumberFormat="1" applyFont="1" applyFill="1" applyBorder="1" applyAlignment="1">
      <alignment/>
    </xf>
    <xf numFmtId="173" fontId="21" fillId="0" borderId="23" xfId="0" applyNumberFormat="1" applyFont="1" applyFill="1" applyBorder="1" applyAlignment="1">
      <alignment/>
    </xf>
    <xf numFmtId="173" fontId="23" fillId="31" borderId="17" xfId="0" applyNumberFormat="1" applyFont="1" applyFill="1" applyBorder="1" applyAlignment="1">
      <alignment vertical="center"/>
    </xf>
    <xf numFmtId="3" fontId="157" fillId="0" borderId="11" xfId="0" applyNumberFormat="1" applyFont="1" applyBorder="1" applyAlignment="1">
      <alignment horizontal="center"/>
    </xf>
    <xf numFmtId="3" fontId="158" fillId="0" borderId="11" xfId="0" applyNumberFormat="1" applyFont="1" applyBorder="1" applyAlignment="1">
      <alignment horizontal="center"/>
    </xf>
    <xf numFmtId="3" fontId="159" fillId="0" borderId="11" xfId="0" applyNumberFormat="1" applyFont="1" applyBorder="1" applyAlignment="1">
      <alignment/>
    </xf>
    <xf numFmtId="3" fontId="159" fillId="0" borderId="11" xfId="0" applyNumberFormat="1" applyFont="1" applyBorder="1" applyAlignment="1">
      <alignment horizontal="right" vertical="center"/>
    </xf>
    <xf numFmtId="3" fontId="160" fillId="0" borderId="11" xfId="0" applyNumberFormat="1" applyFont="1" applyBorder="1" applyAlignment="1">
      <alignment/>
    </xf>
    <xf numFmtId="0" fontId="154" fillId="0" borderId="11" xfId="0" applyFont="1" applyFill="1" applyBorder="1" applyAlignment="1" applyProtection="1">
      <alignment horizontal="center" vertical="center"/>
      <protection locked="0"/>
    </xf>
    <xf numFmtId="0" fontId="23" fillId="7" borderId="11" xfId="56" applyFont="1" applyFill="1" applyBorder="1" applyAlignment="1">
      <alignment horizontal="left" vertical="center"/>
      <protection/>
    </xf>
    <xf numFmtId="0" fontId="23" fillId="7" borderId="11" xfId="56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161" fillId="0" borderId="26" xfId="0" applyFont="1" applyFill="1" applyBorder="1" applyAlignment="1" applyProtection="1">
      <alignment horizontal="right"/>
      <protection locked="0"/>
    </xf>
    <xf numFmtId="0" fontId="3" fillId="0" borderId="27" xfId="58" applyNumberFormat="1" applyFont="1" applyFill="1" applyBorder="1" applyAlignment="1" applyProtection="1">
      <alignment horizontal="left"/>
      <protection/>
    </xf>
    <xf numFmtId="0" fontId="11" fillId="0" borderId="26" xfId="0" applyFont="1" applyFill="1" applyBorder="1" applyAlignment="1">
      <alignment horizontal="right" wrapText="1"/>
    </xf>
    <xf numFmtId="0" fontId="21" fillId="0" borderId="26" xfId="0" applyFont="1" applyFill="1" applyBorder="1" applyAlignment="1">
      <alignment wrapText="1"/>
    </xf>
    <xf numFmtId="0" fontId="23" fillId="31" borderId="26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0" fontId="15" fillId="0" borderId="26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wrapText="1"/>
    </xf>
    <xf numFmtId="0" fontId="21" fillId="0" borderId="26" xfId="0" applyFont="1" applyFill="1" applyBorder="1" applyAlignment="1">
      <alignment horizontal="left" wrapText="1"/>
    </xf>
    <xf numFmtId="0" fontId="23" fillId="32" borderId="26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right" wrapText="1"/>
    </xf>
    <xf numFmtId="0" fontId="23" fillId="32" borderId="26" xfId="0" applyFont="1" applyFill="1" applyBorder="1" applyAlignment="1">
      <alignment wrapText="1"/>
    </xf>
    <xf numFmtId="0" fontId="0" fillId="0" borderId="26" xfId="58" applyNumberFormat="1" applyFont="1" applyFill="1" applyBorder="1" applyAlignment="1" applyProtection="1">
      <alignment horizontal="right"/>
      <protection/>
    </xf>
    <xf numFmtId="0" fontId="25" fillId="0" borderId="26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23" fillId="0" borderId="27" xfId="0" applyFont="1" applyFill="1" applyBorder="1" applyAlignment="1">
      <alignment wrapText="1"/>
    </xf>
    <xf numFmtId="0" fontId="23" fillId="33" borderId="26" xfId="0" applyFont="1" applyFill="1" applyBorder="1" applyAlignment="1">
      <alignment wrapText="1"/>
    </xf>
    <xf numFmtId="0" fontId="23" fillId="0" borderId="26" xfId="0" applyFont="1" applyFill="1" applyBorder="1" applyAlignment="1">
      <alignment/>
    </xf>
    <xf numFmtId="0" fontId="15" fillId="0" borderId="26" xfId="0" applyFont="1" applyFill="1" applyBorder="1" applyAlignment="1">
      <alignment wrapText="1"/>
    </xf>
    <xf numFmtId="0" fontId="23" fillId="0" borderId="26" xfId="0" applyFont="1" applyFill="1" applyBorder="1" applyAlignment="1">
      <alignment horizontal="left" wrapText="1"/>
    </xf>
    <xf numFmtId="0" fontId="23" fillId="31" borderId="26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wrapText="1"/>
    </xf>
    <xf numFmtId="0" fontId="23" fillId="0" borderId="26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right" wrapText="1"/>
    </xf>
    <xf numFmtId="0" fontId="16" fillId="0" borderId="28" xfId="0" applyFont="1" applyFill="1" applyBorder="1" applyAlignment="1">
      <alignment vertical="center" wrapText="1"/>
    </xf>
    <xf numFmtId="0" fontId="16" fillId="32" borderId="27" xfId="0" applyFont="1" applyFill="1" applyBorder="1" applyAlignment="1">
      <alignment wrapText="1"/>
    </xf>
    <xf numFmtId="0" fontId="16" fillId="32" borderId="28" xfId="0" applyFont="1" applyFill="1" applyBorder="1" applyAlignment="1">
      <alignment wrapText="1"/>
    </xf>
    <xf numFmtId="0" fontId="16" fillId="31" borderId="29" xfId="0" applyFont="1" applyFill="1" applyBorder="1" applyAlignment="1">
      <alignment wrapText="1"/>
    </xf>
    <xf numFmtId="3" fontId="4" fillId="0" borderId="30" xfId="0" applyNumberFormat="1" applyFont="1" applyBorder="1" applyAlignment="1">
      <alignment horizontal="center" vertical="center"/>
    </xf>
    <xf numFmtId="3" fontId="150" fillId="31" borderId="11" xfId="0" applyNumberFormat="1" applyFont="1" applyFill="1" applyBorder="1" applyAlignment="1">
      <alignment horizontal="center" wrapText="1"/>
    </xf>
    <xf numFmtId="3" fontId="150" fillId="32" borderId="11" xfId="0" applyNumberFormat="1" applyFont="1" applyFill="1" applyBorder="1" applyAlignment="1">
      <alignment horizontal="center" wrapText="1"/>
    </xf>
    <xf numFmtId="3" fontId="150" fillId="32" borderId="11" xfId="0" applyNumberFormat="1" applyFont="1" applyFill="1" applyBorder="1" applyAlignment="1">
      <alignment horizontal="center" vertical="center" wrapText="1"/>
    </xf>
    <xf numFmtId="3" fontId="148" fillId="0" borderId="21" xfId="0" applyNumberFormat="1" applyFont="1" applyFill="1" applyBorder="1" applyAlignment="1" applyProtection="1">
      <alignment horizontal="center"/>
      <protection locked="0"/>
    </xf>
    <xf numFmtId="3" fontId="151" fillId="0" borderId="11" xfId="0" applyNumberFormat="1" applyFont="1" applyFill="1" applyBorder="1" applyAlignment="1">
      <alignment horizontal="center" wrapText="1"/>
    </xf>
    <xf numFmtId="3" fontId="151" fillId="0" borderId="22" xfId="0" applyNumberFormat="1" applyFont="1" applyFill="1" applyBorder="1" applyAlignment="1">
      <alignment horizontal="center"/>
    </xf>
    <xf numFmtId="0" fontId="148" fillId="0" borderId="21" xfId="57" applyFont="1" applyFill="1" applyBorder="1" applyAlignment="1" applyProtection="1">
      <alignment horizontal="center"/>
      <protection locked="0"/>
    </xf>
    <xf numFmtId="3" fontId="147" fillId="0" borderId="24" xfId="0" applyNumberFormat="1" applyFont="1" applyFill="1" applyBorder="1" applyAlignment="1" applyProtection="1">
      <alignment horizontal="center" vertical="center"/>
      <protection locked="0"/>
    </xf>
    <xf numFmtId="3" fontId="162" fillId="0" borderId="11" xfId="0" applyNumberFormat="1" applyFont="1" applyBorder="1" applyAlignment="1">
      <alignment horizontal="center"/>
    </xf>
    <xf numFmtId="3" fontId="156" fillId="0" borderId="11" xfId="0" applyNumberFormat="1" applyFont="1" applyBorder="1" applyAlignment="1">
      <alignment/>
    </xf>
    <xf numFmtId="3" fontId="150" fillId="0" borderId="11" xfId="0" applyNumberFormat="1" applyFont="1" applyFill="1" applyBorder="1" applyAlignment="1">
      <alignment horizontal="center" vertical="center" wrapText="1"/>
    </xf>
    <xf numFmtId="3" fontId="153" fillId="0" borderId="24" xfId="0" applyNumberFormat="1" applyFont="1" applyBorder="1" applyAlignment="1">
      <alignment horizontal="center" vertical="center"/>
    </xf>
    <xf numFmtId="3" fontId="153" fillId="32" borderId="22" xfId="0" applyNumberFormat="1" applyFont="1" applyFill="1" applyBorder="1" applyAlignment="1">
      <alignment horizontal="center" wrapText="1"/>
    </xf>
    <xf numFmtId="3" fontId="16" fillId="31" borderId="25" xfId="0" applyNumberFormat="1" applyFont="1" applyFill="1" applyBorder="1" applyAlignment="1">
      <alignment wrapText="1"/>
    </xf>
    <xf numFmtId="173" fontId="163" fillId="0" borderId="17" xfId="0" applyNumberFormat="1" applyFont="1" applyFill="1" applyBorder="1" applyAlignment="1">
      <alignment/>
    </xf>
    <xf numFmtId="3" fontId="156" fillId="0" borderId="23" xfId="0" applyNumberFormat="1" applyFont="1" applyFill="1" applyBorder="1" applyAlignment="1">
      <alignment/>
    </xf>
    <xf numFmtId="3" fontId="156" fillId="0" borderId="17" xfId="0" applyNumberFormat="1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8" fillId="0" borderId="11" xfId="57" applyFont="1" applyFill="1" applyBorder="1" applyAlignment="1" applyProtection="1">
      <alignment horizontal="center"/>
      <protection locked="0"/>
    </xf>
    <xf numFmtId="0" fontId="147" fillId="0" borderId="21" xfId="0" applyFont="1" applyFill="1" applyBorder="1" applyAlignment="1" applyProtection="1">
      <alignment horizontal="center"/>
      <protection locked="0"/>
    </xf>
    <xf numFmtId="0" fontId="148" fillId="0" borderId="31" xfId="57" applyFont="1" applyFill="1" applyBorder="1" applyAlignment="1" applyProtection="1">
      <alignment horizontal="center"/>
      <protection locked="0"/>
    </xf>
    <xf numFmtId="0" fontId="26" fillId="0" borderId="31" xfId="58" applyNumberFormat="1" applyFont="1" applyFill="1" applyBorder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 locked="0"/>
    </xf>
    <xf numFmtId="0" fontId="164" fillId="0" borderId="11" xfId="57" applyFont="1" applyFill="1" applyBorder="1" applyAlignment="1" applyProtection="1">
      <alignment horizontal="center"/>
      <protection locked="0"/>
    </xf>
    <xf numFmtId="3" fontId="164" fillId="0" borderId="11" xfId="0" applyNumberFormat="1" applyFont="1" applyFill="1" applyBorder="1" applyAlignment="1">
      <alignment horizontal="right" vertical="center"/>
    </xf>
    <xf numFmtId="3" fontId="165" fillId="0" borderId="11" xfId="0" applyNumberFormat="1" applyFont="1" applyFill="1" applyBorder="1" applyAlignment="1">
      <alignment horizontal="right" vertical="center"/>
    </xf>
    <xf numFmtId="3" fontId="166" fillId="0" borderId="11" xfId="0" applyNumberFormat="1" applyFont="1" applyBorder="1" applyAlignment="1">
      <alignment horizontal="right" vertical="center"/>
    </xf>
    <xf numFmtId="3" fontId="167" fillId="0" borderId="11" xfId="0" applyNumberFormat="1" applyFont="1" applyBorder="1" applyAlignment="1">
      <alignment/>
    </xf>
    <xf numFmtId="3" fontId="155" fillId="0" borderId="11" xfId="0" applyNumberFormat="1" applyFont="1" applyBorder="1" applyAlignment="1">
      <alignment horizontal="right" vertical="center"/>
    </xf>
    <xf numFmtId="3" fontId="168" fillId="0" borderId="11" xfId="0" applyNumberFormat="1" applyFont="1" applyBorder="1" applyAlignment="1">
      <alignment/>
    </xf>
    <xf numFmtId="3" fontId="164" fillId="0" borderId="11" xfId="0" applyNumberFormat="1" applyFont="1" applyBorder="1" applyAlignment="1">
      <alignment/>
    </xf>
    <xf numFmtId="3" fontId="169" fillId="30" borderId="11" xfId="56" applyNumberFormat="1" applyFont="1" applyFill="1" applyBorder="1" applyAlignment="1">
      <alignment horizontal="right" vertical="center"/>
      <protection/>
    </xf>
    <xf numFmtId="3" fontId="155" fillId="0" borderId="11" xfId="56" applyNumberFormat="1" applyFont="1" applyFill="1" applyBorder="1" applyAlignment="1">
      <alignment horizontal="right" vertical="center"/>
      <protection/>
    </xf>
    <xf numFmtId="0" fontId="170" fillId="0" borderId="11" xfId="0" applyFont="1" applyBorder="1" applyAlignment="1">
      <alignment/>
    </xf>
    <xf numFmtId="3" fontId="171" fillId="0" borderId="11" xfId="0" applyNumberFormat="1" applyFont="1" applyBorder="1" applyAlignment="1">
      <alignment/>
    </xf>
    <xf numFmtId="3" fontId="166" fillId="7" borderId="11" xfId="56" applyNumberFormat="1" applyFont="1" applyFill="1" applyBorder="1" applyAlignment="1">
      <alignment horizontal="right" vertical="center"/>
      <protection/>
    </xf>
    <xf numFmtId="3" fontId="166" fillId="0" borderId="33" xfId="0" applyNumberFormat="1" applyFont="1" applyBorder="1" applyAlignment="1">
      <alignment/>
    </xf>
    <xf numFmtId="3" fontId="166" fillId="0" borderId="11" xfId="0" applyNumberFormat="1" applyFont="1" applyBorder="1" applyAlignment="1">
      <alignment/>
    </xf>
    <xf numFmtId="3" fontId="166" fillId="0" borderId="11" xfId="56" applyNumberFormat="1" applyFont="1" applyFill="1" applyBorder="1" applyAlignment="1">
      <alignment horizontal="right" vertical="center"/>
      <protection/>
    </xf>
    <xf numFmtId="3" fontId="171" fillId="0" borderId="11" xfId="56" applyNumberFormat="1" applyFont="1" applyFill="1" applyBorder="1" applyAlignment="1">
      <alignment horizontal="right" vertical="center"/>
      <protection/>
    </xf>
    <xf numFmtId="3" fontId="155" fillId="0" borderId="11" xfId="0" applyNumberFormat="1" applyFont="1" applyBorder="1" applyAlignment="1">
      <alignment vertical="top"/>
    </xf>
    <xf numFmtId="3" fontId="169" fillId="24" borderId="12" xfId="56" applyNumberFormat="1" applyFont="1" applyFill="1" applyBorder="1" applyAlignment="1">
      <alignment horizontal="right" vertical="center"/>
      <protection/>
    </xf>
    <xf numFmtId="0" fontId="154" fillId="7" borderId="11" xfId="0" applyFont="1" applyFill="1" applyBorder="1" applyAlignment="1" applyProtection="1">
      <alignment horizontal="center" vertical="center"/>
      <protection locked="0"/>
    </xf>
    <xf numFmtId="173" fontId="21" fillId="0" borderId="34" xfId="0" applyNumberFormat="1" applyFont="1" applyFill="1" applyBorder="1" applyAlignment="1">
      <alignment/>
    </xf>
    <xf numFmtId="3" fontId="148" fillId="0" borderId="22" xfId="0" applyNumberFormat="1" applyFont="1" applyBorder="1" applyAlignment="1">
      <alignment horizontal="center"/>
    </xf>
    <xf numFmtId="173" fontId="23" fillId="0" borderId="23" xfId="0" applyNumberFormat="1" applyFont="1" applyFill="1" applyBorder="1" applyAlignment="1">
      <alignment/>
    </xf>
    <xf numFmtId="0" fontId="15" fillId="0" borderId="32" xfId="0" applyFont="1" applyFill="1" applyBorder="1" applyAlignment="1">
      <alignment wrapText="1"/>
    </xf>
    <xf numFmtId="0" fontId="23" fillId="0" borderId="32" xfId="0" applyFont="1" applyFill="1" applyBorder="1" applyAlignment="1">
      <alignment horizontal="left" wrapText="1"/>
    </xf>
    <xf numFmtId="173" fontId="16" fillId="0" borderId="17" xfId="0" applyNumberFormat="1" applyFont="1" applyFill="1" applyBorder="1" applyAlignment="1">
      <alignment vertical="center"/>
    </xf>
    <xf numFmtId="173" fontId="163" fillId="0" borderId="19" xfId="0" applyNumberFormat="1" applyFont="1" applyFill="1" applyBorder="1" applyAlignment="1">
      <alignment/>
    </xf>
    <xf numFmtId="3" fontId="172" fillId="0" borderId="35" xfId="0" applyNumberFormat="1" applyFont="1" applyBorder="1" applyAlignment="1">
      <alignment/>
    </xf>
    <xf numFmtId="0" fontId="173" fillId="0" borderId="35" xfId="0" applyFont="1" applyBorder="1" applyAlignment="1">
      <alignment/>
    </xf>
    <xf numFmtId="0" fontId="10" fillId="0" borderId="27" xfId="0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17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/>
    </xf>
    <xf numFmtId="3" fontId="166" fillId="34" borderId="11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vertical="center" wrapText="1"/>
    </xf>
    <xf numFmtId="173" fontId="23" fillId="0" borderId="17" xfId="0" applyNumberFormat="1" applyFont="1" applyFill="1" applyBorder="1" applyAlignment="1">
      <alignment horizontal="right"/>
    </xf>
    <xf numFmtId="0" fontId="7" fillId="0" borderId="11" xfId="56" applyFont="1" applyFill="1" applyBorder="1" applyAlignment="1">
      <alignment horizontal="right" vertical="center" wrapText="1"/>
      <protection/>
    </xf>
    <xf numFmtId="0" fontId="20" fillId="0" borderId="34" xfId="0" applyFont="1" applyFill="1" applyBorder="1" applyAlignment="1">
      <alignment/>
    </xf>
    <xf numFmtId="0" fontId="148" fillId="0" borderId="36" xfId="57" applyFont="1" applyFill="1" applyBorder="1" applyAlignment="1" applyProtection="1">
      <alignment horizontal="center"/>
      <protection locked="0"/>
    </xf>
    <xf numFmtId="0" fontId="148" fillId="0" borderId="37" xfId="57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right"/>
      <protection locked="0"/>
    </xf>
    <xf numFmtId="49" fontId="147" fillId="0" borderId="11" xfId="0" applyNumberFormat="1" applyFont="1" applyFill="1" applyBorder="1" applyAlignment="1" applyProtection="1">
      <alignment horizontal="center"/>
      <protection locked="0"/>
    </xf>
    <xf numFmtId="0" fontId="161" fillId="0" borderId="32" xfId="0" applyFont="1" applyFill="1" applyBorder="1" applyAlignment="1" applyProtection="1">
      <alignment horizontal="right"/>
      <protection locked="0"/>
    </xf>
    <xf numFmtId="0" fontId="147" fillId="0" borderId="32" xfId="0" applyFont="1" applyFill="1" applyBorder="1" applyAlignment="1" applyProtection="1">
      <alignment horizontal="center"/>
      <protection locked="0"/>
    </xf>
    <xf numFmtId="3" fontId="15" fillId="0" borderId="26" xfId="0" applyNumberFormat="1" applyFont="1" applyFill="1" applyBorder="1" applyAlignment="1">
      <alignment wrapText="1"/>
    </xf>
    <xf numFmtId="49" fontId="154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56" applyNumberFormat="1" applyFont="1" applyFill="1" applyBorder="1" applyAlignment="1">
      <alignment horizontal="right" vertical="center" wrapText="1"/>
      <protection/>
    </xf>
    <xf numFmtId="0" fontId="8" fillId="0" borderId="38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3" fontId="159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 vertical="center"/>
    </xf>
    <xf numFmtId="3" fontId="16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63" fillId="0" borderId="23" xfId="0" applyNumberFormat="1" applyFont="1" applyFill="1" applyBorder="1" applyAlignment="1">
      <alignment/>
    </xf>
    <xf numFmtId="0" fontId="154" fillId="0" borderId="0" xfId="0" applyFont="1" applyFill="1" applyBorder="1" applyAlignment="1" applyProtection="1">
      <alignment horizontal="center"/>
      <protection locked="0"/>
    </xf>
    <xf numFmtId="3" fontId="14" fillId="0" borderId="22" xfId="0" applyNumberFormat="1" applyFont="1" applyBorder="1" applyAlignment="1">
      <alignment horizontal="right" vertical="center"/>
    </xf>
    <xf numFmtId="3" fontId="159" fillId="0" borderId="11" xfId="0" applyNumberFormat="1" applyFont="1" applyFill="1" applyBorder="1" applyAlignment="1">
      <alignment horizontal="right" vertical="center"/>
    </xf>
    <xf numFmtId="3" fontId="17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/>
    </xf>
    <xf numFmtId="0" fontId="17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14" fillId="34" borderId="11" xfId="0" applyNumberFormat="1" applyFont="1" applyFill="1" applyBorder="1" applyAlignment="1">
      <alignment horizontal="right" vertical="center"/>
    </xf>
    <xf numFmtId="0" fontId="154" fillId="0" borderId="0" xfId="0" applyFont="1" applyFill="1" applyBorder="1" applyAlignment="1" applyProtection="1">
      <alignment horizontal="center" vertical="center"/>
      <protection locked="0"/>
    </xf>
    <xf numFmtId="3" fontId="16" fillId="30" borderId="11" xfId="56" applyNumberFormat="1" applyFont="1" applyFill="1" applyBorder="1" applyAlignment="1">
      <alignment horizontal="right" vertical="center"/>
      <protection/>
    </xf>
    <xf numFmtId="3" fontId="14" fillId="7" borderId="11" xfId="0" applyNumberFormat="1" applyFont="1" applyFill="1" applyBorder="1" applyAlignment="1">
      <alignment vertical="top"/>
    </xf>
    <xf numFmtId="3" fontId="23" fillId="7" borderId="11" xfId="56" applyNumberFormat="1" applyFont="1" applyFill="1" applyBorder="1" applyAlignment="1">
      <alignment horizontal="right" vertical="center"/>
      <protection/>
    </xf>
    <xf numFmtId="3" fontId="23" fillId="0" borderId="11" xfId="56" applyNumberFormat="1" applyFont="1" applyFill="1" applyBorder="1" applyAlignment="1">
      <alignment horizontal="right" vertical="center"/>
      <protection/>
    </xf>
    <xf numFmtId="3" fontId="160" fillId="0" borderId="11" xfId="56" applyNumberFormat="1" applyFont="1" applyFill="1" applyBorder="1" applyAlignment="1">
      <alignment horizontal="right" vertical="center"/>
      <protection/>
    </xf>
    <xf numFmtId="3" fontId="14" fillId="0" borderId="11" xfId="56" applyNumberFormat="1" applyFont="1" applyFill="1" applyBorder="1" applyAlignment="1">
      <alignment horizontal="right" vertical="center"/>
      <protection/>
    </xf>
    <xf numFmtId="0" fontId="164" fillId="0" borderId="0" xfId="57" applyFont="1" applyFill="1" applyBorder="1" applyAlignment="1" applyProtection="1">
      <alignment horizontal="center"/>
      <protection locked="0"/>
    </xf>
    <xf numFmtId="3" fontId="19" fillId="0" borderId="11" xfId="0" applyNumberFormat="1" applyFont="1" applyBorder="1" applyAlignment="1">
      <alignment vertical="top"/>
    </xf>
    <xf numFmtId="3" fontId="15" fillId="0" borderId="11" xfId="56" applyNumberFormat="1" applyFont="1" applyFill="1" applyBorder="1" applyAlignment="1">
      <alignment horizontal="right" vertical="center"/>
      <protection/>
    </xf>
    <xf numFmtId="3" fontId="16" fillId="24" borderId="12" xfId="5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176" fillId="0" borderId="26" xfId="0" applyFont="1" applyFill="1" applyBorder="1" applyAlignment="1" applyProtection="1">
      <alignment horizontal="right"/>
      <protection locked="0"/>
    </xf>
    <xf numFmtId="3" fontId="177" fillId="0" borderId="11" xfId="0" applyNumberFormat="1" applyFont="1" applyBorder="1" applyAlignment="1">
      <alignment/>
    </xf>
    <xf numFmtId="0" fontId="6" fillId="0" borderId="32" xfId="0" applyFont="1" applyFill="1" applyBorder="1" applyAlignment="1">
      <alignment horizontal="right" wrapText="1"/>
    </xf>
    <xf numFmtId="0" fontId="177" fillId="0" borderId="39" xfId="0" applyFont="1" applyFill="1" applyBorder="1" applyAlignment="1">
      <alignment horizontal="right" wrapText="1"/>
    </xf>
    <xf numFmtId="3" fontId="151" fillId="0" borderId="22" xfId="0" applyNumberFormat="1" applyFont="1" applyFill="1" applyBorder="1" applyAlignment="1">
      <alignment horizontal="center" wrapText="1"/>
    </xf>
    <xf numFmtId="0" fontId="176" fillId="0" borderId="32" xfId="0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right" wrapText="1"/>
    </xf>
    <xf numFmtId="3" fontId="6" fillId="0" borderId="11" xfId="56" applyNumberFormat="1" applyFont="1" applyFill="1" applyBorder="1" applyAlignment="1">
      <alignment horizontal="right" vertical="center"/>
      <protection/>
    </xf>
    <xf numFmtId="0" fontId="147" fillId="0" borderId="24" xfId="0" applyFont="1" applyFill="1" applyBorder="1" applyAlignment="1" applyProtection="1">
      <alignment horizontal="center"/>
      <protection locked="0"/>
    </xf>
    <xf numFmtId="0" fontId="148" fillId="0" borderId="22" xfId="57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center" wrapText="1"/>
    </xf>
    <xf numFmtId="0" fontId="148" fillId="0" borderId="40" xfId="57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 horizontal="right" wrapText="1"/>
    </xf>
    <xf numFmtId="0" fontId="0" fillId="0" borderId="27" xfId="0" applyFont="1" applyFill="1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 horizontal="right"/>
      <protection locked="0"/>
    </xf>
    <xf numFmtId="0" fontId="178" fillId="0" borderId="26" xfId="0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 applyProtection="1">
      <alignment horizontal="right"/>
      <protection locked="0"/>
    </xf>
    <xf numFmtId="0" fontId="6" fillId="0" borderId="32" xfId="57" applyFont="1" applyFill="1" applyBorder="1" applyAlignment="1" applyProtection="1">
      <alignment horizontal="right"/>
      <protection locked="0"/>
    </xf>
    <xf numFmtId="0" fontId="6" fillId="0" borderId="26" xfId="57" applyFont="1" applyFill="1" applyBorder="1" applyAlignment="1" applyProtection="1">
      <alignment horizontal="right"/>
      <protection locked="0"/>
    </xf>
    <xf numFmtId="0" fontId="23" fillId="0" borderId="32" xfId="0" applyFont="1" applyFill="1" applyBorder="1" applyAlignment="1">
      <alignment wrapText="1"/>
    </xf>
    <xf numFmtId="0" fontId="11" fillId="0" borderId="32" xfId="0" applyFont="1" applyFill="1" applyBorder="1" applyAlignment="1">
      <alignment horizontal="right" wrapText="1"/>
    </xf>
    <xf numFmtId="0" fontId="0" fillId="0" borderId="32" xfId="58" applyNumberFormat="1" applyFont="1" applyFill="1" applyBorder="1" applyAlignment="1" applyProtection="1">
      <alignment horizontal="right"/>
      <protection/>
    </xf>
    <xf numFmtId="0" fontId="0" fillId="0" borderId="32" xfId="58" applyNumberFormat="1" applyFont="1" applyFill="1" applyBorder="1" applyAlignment="1" applyProtection="1">
      <alignment horizontal="right"/>
      <protection/>
    </xf>
    <xf numFmtId="3" fontId="142" fillId="0" borderId="32" xfId="0" applyNumberFormat="1" applyFont="1" applyFill="1" applyBorder="1" applyAlignment="1" applyProtection="1">
      <alignment horizontal="right"/>
      <protection locked="0"/>
    </xf>
    <xf numFmtId="0" fontId="179" fillId="0" borderId="26" xfId="0" applyFont="1" applyFill="1" applyBorder="1" applyAlignment="1">
      <alignment horizontal="right" wrapText="1"/>
    </xf>
    <xf numFmtId="0" fontId="179" fillId="0" borderId="26" xfId="0" applyFont="1" applyFill="1" applyBorder="1" applyAlignment="1">
      <alignment wrapText="1"/>
    </xf>
    <xf numFmtId="0" fontId="8" fillId="0" borderId="42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/>
    </xf>
    <xf numFmtId="3" fontId="179" fillId="0" borderId="2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23" fillId="31" borderId="23" xfId="0" applyNumberFormat="1" applyFont="1" applyFill="1" applyBorder="1" applyAlignment="1">
      <alignment wrapText="1"/>
    </xf>
    <xf numFmtId="3" fontId="177" fillId="0" borderId="23" xfId="0" applyNumberFormat="1" applyFont="1" applyBorder="1" applyAlignment="1">
      <alignment/>
    </xf>
    <xf numFmtId="3" fontId="23" fillId="32" borderId="23" xfId="0" applyNumberFormat="1" applyFont="1" applyFill="1" applyBorder="1" applyAlignment="1">
      <alignment wrapText="1"/>
    </xf>
    <xf numFmtId="3" fontId="23" fillId="32" borderId="2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wrapText="1"/>
    </xf>
    <xf numFmtId="3" fontId="159" fillId="0" borderId="23" xfId="0" applyNumberFormat="1" applyFont="1" applyFill="1" applyBorder="1" applyAlignment="1">
      <alignment wrapText="1"/>
    </xf>
    <xf numFmtId="3" fontId="174" fillId="0" borderId="23" xfId="0" applyNumberFormat="1" applyFont="1" applyBorder="1" applyAlignment="1">
      <alignment/>
    </xf>
    <xf numFmtId="3" fontId="160" fillId="0" borderId="26" xfId="0" applyNumberFormat="1" applyFont="1" applyBorder="1" applyAlignment="1">
      <alignment/>
    </xf>
    <xf numFmtId="3" fontId="177" fillId="0" borderId="43" xfId="0" applyNumberFormat="1" applyFont="1" applyBorder="1" applyAlignment="1">
      <alignment/>
    </xf>
    <xf numFmtId="3" fontId="180" fillId="0" borderId="23" xfId="0" applyNumberFormat="1" applyFont="1" applyBorder="1" applyAlignment="1">
      <alignment/>
    </xf>
    <xf numFmtId="3" fontId="159" fillId="0" borderId="44" xfId="0" applyNumberFormat="1" applyFont="1" applyBorder="1" applyAlignment="1">
      <alignment/>
    </xf>
    <xf numFmtId="3" fontId="159" fillId="0" borderId="45" xfId="0" applyNumberFormat="1" applyFont="1" applyBorder="1" applyAlignment="1">
      <alignment/>
    </xf>
    <xf numFmtId="3" fontId="14" fillId="0" borderId="34" xfId="0" applyNumberFormat="1" applyFont="1" applyFill="1" applyBorder="1" applyAlignment="1">
      <alignment wrapText="1"/>
    </xf>
    <xf numFmtId="3" fontId="14" fillId="0" borderId="23" xfId="0" applyNumberFormat="1" applyFont="1" applyFill="1" applyBorder="1" applyAlignment="1">
      <alignment wrapText="1"/>
    </xf>
    <xf numFmtId="3" fontId="159" fillId="0" borderId="23" xfId="0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/>
    </xf>
    <xf numFmtId="3" fontId="159" fillId="0" borderId="43" xfId="0" applyNumberFormat="1" applyFont="1" applyBorder="1" applyAlignment="1">
      <alignment/>
    </xf>
    <xf numFmtId="3" fontId="23" fillId="31" borderId="43" xfId="0" applyNumberFormat="1" applyFont="1" applyFill="1" applyBorder="1" applyAlignment="1">
      <alignment wrapText="1"/>
    </xf>
    <xf numFmtId="3" fontId="16" fillId="32" borderId="46" xfId="0" applyNumberFormat="1" applyFont="1" applyFill="1" applyBorder="1" applyAlignment="1">
      <alignment wrapText="1"/>
    </xf>
    <xf numFmtId="3" fontId="14" fillId="0" borderId="34" xfId="0" applyNumberFormat="1" applyFont="1" applyBorder="1" applyAlignment="1">
      <alignment vertical="center"/>
    </xf>
    <xf numFmtId="3" fontId="14" fillId="0" borderId="23" xfId="0" applyNumberFormat="1" applyFont="1" applyFill="1" applyBorder="1" applyAlignment="1">
      <alignment vertical="center" wrapText="1"/>
    </xf>
    <xf numFmtId="3" fontId="16" fillId="32" borderId="23" xfId="0" applyNumberFormat="1" applyFont="1" applyFill="1" applyBorder="1" applyAlignment="1">
      <alignment wrapText="1"/>
    </xf>
    <xf numFmtId="3" fontId="4" fillId="0" borderId="23" xfId="0" applyNumberFormat="1" applyFont="1" applyBorder="1" applyAlignment="1">
      <alignment vertical="center"/>
    </xf>
    <xf numFmtId="3" fontId="181" fillId="0" borderId="23" xfId="0" applyNumberFormat="1" applyFont="1" applyBorder="1" applyAlignment="1">
      <alignment/>
    </xf>
    <xf numFmtId="3" fontId="181" fillId="0" borderId="26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177" fillId="0" borderId="23" xfId="0" applyNumberFormat="1" applyFont="1" applyBorder="1" applyAlignment="1">
      <alignment horizontal="right" vertical="center"/>
    </xf>
    <xf numFmtId="3" fontId="174" fillId="0" borderId="23" xfId="0" applyNumberFormat="1" applyFont="1" applyBorder="1" applyAlignment="1">
      <alignment horizontal="right" vertical="center"/>
    </xf>
    <xf numFmtId="3" fontId="182" fillId="0" borderId="23" xfId="0" applyNumberFormat="1" applyFont="1" applyBorder="1" applyAlignment="1">
      <alignment horizontal="right" vertical="center"/>
    </xf>
    <xf numFmtId="3" fontId="8" fillId="0" borderId="43" xfId="0" applyNumberFormat="1" applyFont="1" applyBorder="1" applyAlignment="1">
      <alignment vertical="center"/>
    </xf>
    <xf numFmtId="3" fontId="177" fillId="0" borderId="34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77" fillId="0" borderId="47" xfId="0" applyNumberFormat="1" applyFont="1" applyBorder="1" applyAlignment="1">
      <alignment/>
    </xf>
    <xf numFmtId="3" fontId="16" fillId="29" borderId="38" xfId="0" applyNumberFormat="1" applyFont="1" applyFill="1" applyBorder="1" applyAlignment="1">
      <alignment wrapText="1"/>
    </xf>
    <xf numFmtId="3" fontId="6" fillId="0" borderId="43" xfId="0" applyNumberFormat="1" applyFont="1" applyBorder="1" applyAlignment="1">
      <alignment/>
    </xf>
    <xf numFmtId="3" fontId="177" fillId="0" borderId="23" xfId="0" applyNumberFormat="1" applyFont="1" applyBorder="1" applyAlignment="1">
      <alignment vertical="center"/>
    </xf>
    <xf numFmtId="3" fontId="16" fillId="32" borderId="43" xfId="0" applyNumberFormat="1" applyFont="1" applyFill="1" applyBorder="1" applyAlignment="1">
      <alignment wrapText="1"/>
    </xf>
    <xf numFmtId="3" fontId="16" fillId="31" borderId="46" xfId="0" applyNumberFormat="1" applyFont="1" applyFill="1" applyBorder="1" applyAlignment="1">
      <alignment wrapText="1"/>
    </xf>
    <xf numFmtId="3" fontId="156" fillId="0" borderId="11" xfId="56" applyNumberFormat="1" applyFont="1" applyFill="1" applyBorder="1" applyAlignment="1">
      <alignment horizontal="right" vertical="center"/>
      <protection/>
    </xf>
    <xf numFmtId="0" fontId="161" fillId="0" borderId="11" xfId="0" applyFont="1" applyBorder="1" applyAlignment="1">
      <alignment/>
    </xf>
    <xf numFmtId="3" fontId="159" fillId="0" borderId="11" xfId="56" applyNumberFormat="1" applyFont="1" applyFill="1" applyBorder="1" applyAlignment="1">
      <alignment horizontal="right" vertical="center"/>
      <protection/>
    </xf>
    <xf numFmtId="0" fontId="16" fillId="35" borderId="20" xfId="56" applyFont="1" applyFill="1" applyBorder="1" applyAlignment="1">
      <alignment horizontal="left" vertical="center"/>
      <protection/>
    </xf>
    <xf numFmtId="0" fontId="172" fillId="0" borderId="48" xfId="0" applyFont="1" applyBorder="1" applyAlignment="1">
      <alignment/>
    </xf>
    <xf numFmtId="0" fontId="0" fillId="0" borderId="48" xfId="0" applyFont="1" applyBorder="1" applyAlignment="1">
      <alignment/>
    </xf>
    <xf numFmtId="3" fontId="172" fillId="0" borderId="49" xfId="0" applyNumberFormat="1" applyFont="1" applyBorder="1" applyAlignment="1">
      <alignment/>
    </xf>
    <xf numFmtId="173" fontId="16" fillId="0" borderId="47" xfId="0" applyNumberFormat="1" applyFont="1" applyFill="1" applyBorder="1" applyAlignment="1">
      <alignment/>
    </xf>
    <xf numFmtId="3" fontId="16" fillId="31" borderId="35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3" fontId="27" fillId="0" borderId="2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16" fillId="36" borderId="46" xfId="0" applyNumberFormat="1" applyFont="1" applyFill="1" applyBorder="1" applyAlignment="1">
      <alignment wrapText="1"/>
    </xf>
    <xf numFmtId="3" fontId="0" fillId="0" borderId="46" xfId="0" applyNumberFormat="1" applyBorder="1" applyAlignment="1">
      <alignment/>
    </xf>
    <xf numFmtId="3" fontId="33" fillId="31" borderId="25" xfId="0" applyNumberFormat="1" applyFont="1" applyFill="1" applyBorder="1" applyAlignment="1">
      <alignment wrapText="1"/>
    </xf>
    <xf numFmtId="3" fontId="16" fillId="36" borderId="25" xfId="0" applyNumberFormat="1" applyFont="1" applyFill="1" applyBorder="1" applyAlignment="1">
      <alignment wrapText="1"/>
    </xf>
    <xf numFmtId="3" fontId="0" fillId="0" borderId="25" xfId="0" applyNumberFormat="1" applyBorder="1" applyAlignment="1">
      <alignment/>
    </xf>
    <xf numFmtId="3" fontId="182" fillId="0" borderId="23" xfId="0" applyNumberFormat="1" applyFont="1" applyBorder="1" applyAlignment="1">
      <alignment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0" fontId="6" fillId="0" borderId="39" xfId="0" applyFont="1" applyFill="1" applyBorder="1" applyAlignment="1">
      <alignment horizontal="right" wrapText="1"/>
    </xf>
    <xf numFmtId="0" fontId="161" fillId="0" borderId="50" xfId="0" applyFont="1" applyFill="1" applyBorder="1" applyAlignment="1" applyProtection="1">
      <alignment horizontal="right"/>
      <protection locked="0"/>
    </xf>
    <xf numFmtId="3" fontId="183" fillId="0" borderId="23" xfId="0" applyNumberFormat="1" applyFont="1" applyBorder="1" applyAlignment="1">
      <alignment/>
    </xf>
    <xf numFmtId="0" fontId="26" fillId="0" borderId="26" xfId="0" applyFont="1" applyFill="1" applyBorder="1" applyAlignment="1" applyProtection="1">
      <alignment horizontal="right"/>
      <protection locked="0"/>
    </xf>
    <xf numFmtId="3" fontId="159" fillId="0" borderId="3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27" fillId="0" borderId="23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159" fillId="0" borderId="26" xfId="0" applyFont="1" applyBorder="1" applyAlignment="1">
      <alignment horizontal="right" vertical="top" wrapText="1"/>
    </xf>
    <xf numFmtId="0" fontId="159" fillId="0" borderId="26" xfId="0" applyFont="1" applyFill="1" applyBorder="1" applyAlignment="1">
      <alignment horizontal="right" wrapText="1"/>
    </xf>
    <xf numFmtId="3" fontId="159" fillId="0" borderId="23" xfId="0" applyNumberFormat="1" applyFont="1" applyBorder="1" applyAlignment="1">
      <alignment vertical="center"/>
    </xf>
    <xf numFmtId="0" fontId="176" fillId="0" borderId="11" xfId="0" applyFont="1" applyBorder="1" applyAlignment="1">
      <alignment horizontal="right" vertical="center" wrapText="1"/>
    </xf>
    <xf numFmtId="0" fontId="176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3" fontId="28" fillId="0" borderId="23" xfId="0" applyNumberFormat="1" applyFont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>
      <alignment wrapText="1"/>
    </xf>
    <xf numFmtId="3" fontId="150" fillId="0" borderId="33" xfId="0" applyNumberFormat="1" applyFont="1" applyFill="1" applyBorder="1" applyAlignment="1">
      <alignment horizontal="center" wrapText="1"/>
    </xf>
    <xf numFmtId="3" fontId="147" fillId="0" borderId="33" xfId="0" applyNumberFormat="1" applyFont="1" applyFill="1" applyBorder="1" applyAlignment="1" applyProtection="1">
      <alignment horizontal="center"/>
      <protection locked="0"/>
    </xf>
    <xf numFmtId="3" fontId="147" fillId="0" borderId="33" xfId="0" applyNumberFormat="1" applyFont="1" applyFill="1" applyBorder="1" applyAlignment="1" applyProtection="1">
      <alignment horizontal="center" vertical="center"/>
      <protection locked="0"/>
    </xf>
    <xf numFmtId="49" fontId="147" fillId="0" borderId="33" xfId="0" applyNumberFormat="1" applyFont="1" applyFill="1" applyBorder="1" applyAlignment="1" applyProtection="1">
      <alignment horizontal="center"/>
      <protection locked="0"/>
    </xf>
    <xf numFmtId="3" fontId="148" fillId="0" borderId="33" xfId="0" applyNumberFormat="1" applyFont="1" applyFill="1" applyBorder="1" applyAlignment="1" applyProtection="1">
      <alignment horizontal="center"/>
      <protection locked="0"/>
    </xf>
    <xf numFmtId="0" fontId="148" fillId="0" borderId="0" xfId="57" applyFont="1" applyFill="1" applyBorder="1" applyAlignment="1" applyProtection="1">
      <alignment horizontal="center"/>
      <protection locked="0"/>
    </xf>
    <xf numFmtId="0" fontId="148" fillId="0" borderId="33" xfId="57" applyFont="1" applyFill="1" applyBorder="1" applyAlignment="1" applyProtection="1">
      <alignment horizontal="center"/>
      <protection locked="0"/>
    </xf>
    <xf numFmtId="0" fontId="147" fillId="0" borderId="49" xfId="0" applyFont="1" applyFill="1" applyBorder="1" applyAlignment="1" applyProtection="1">
      <alignment horizontal="center"/>
      <protection locked="0"/>
    </xf>
    <xf numFmtId="0" fontId="25" fillId="0" borderId="31" xfId="58" applyNumberFormat="1" applyFont="1" applyFill="1" applyBorder="1" applyAlignment="1" applyProtection="1">
      <alignment horizontal="right"/>
      <protection/>
    </xf>
    <xf numFmtId="3" fontId="28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184" fillId="0" borderId="34" xfId="0" applyNumberFormat="1" applyFont="1" applyFill="1" applyBorder="1" applyAlignment="1">
      <alignment wrapText="1"/>
    </xf>
    <xf numFmtId="3" fontId="38" fillId="0" borderId="34" xfId="0" applyNumberFormat="1" applyFont="1" applyFill="1" applyBorder="1" applyAlignment="1">
      <alignment wrapText="1"/>
    </xf>
    <xf numFmtId="0" fontId="4" fillId="0" borderId="32" xfId="57" applyFont="1" applyFill="1" applyBorder="1" applyAlignment="1" applyProtection="1">
      <alignment horizontal="right"/>
      <protection locked="0"/>
    </xf>
    <xf numFmtId="3" fontId="185" fillId="0" borderId="23" xfId="0" applyNumberFormat="1" applyFont="1" applyFill="1" applyBorder="1" applyAlignment="1">
      <alignment wrapText="1"/>
    </xf>
    <xf numFmtId="3" fontId="39" fillId="0" borderId="23" xfId="0" applyNumberFormat="1" applyFont="1" applyFill="1" applyBorder="1" applyAlignment="1">
      <alignment wrapText="1"/>
    </xf>
    <xf numFmtId="3" fontId="186" fillId="0" borderId="23" xfId="0" applyNumberFormat="1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3" fontId="160" fillId="0" borderId="23" xfId="0" applyNumberFormat="1" applyFont="1" applyFill="1" applyBorder="1" applyAlignment="1">
      <alignment wrapText="1"/>
    </xf>
    <xf numFmtId="173" fontId="156" fillId="0" borderId="23" xfId="0" applyNumberFormat="1" applyFont="1" applyFill="1" applyBorder="1" applyAlignment="1">
      <alignment/>
    </xf>
    <xf numFmtId="0" fontId="0" fillId="0" borderId="51" xfId="0" applyFont="1" applyFill="1" applyBorder="1" applyAlignment="1" applyProtection="1">
      <alignment horizontal="right"/>
      <protection locked="0"/>
    </xf>
    <xf numFmtId="0" fontId="142" fillId="0" borderId="51" xfId="57" applyFill="1" applyBorder="1" applyAlignment="1" applyProtection="1">
      <alignment horizontal="right"/>
      <protection locked="0"/>
    </xf>
    <xf numFmtId="0" fontId="142" fillId="0" borderId="32" xfId="57" applyFill="1" applyBorder="1" applyAlignment="1" applyProtection="1">
      <alignment horizontal="right"/>
      <protection locked="0"/>
    </xf>
    <xf numFmtId="3" fontId="6" fillId="0" borderId="43" xfId="0" applyNumberFormat="1" applyFont="1" applyFill="1" applyBorder="1" applyAlignment="1">
      <alignment/>
    </xf>
    <xf numFmtId="3" fontId="162" fillId="0" borderId="33" xfId="0" applyNumberFormat="1" applyFont="1" applyBorder="1" applyAlignment="1">
      <alignment horizontal="center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right"/>
    </xf>
    <xf numFmtId="173" fontId="163" fillId="0" borderId="23" xfId="0" applyNumberFormat="1" applyFont="1" applyFill="1" applyBorder="1" applyAlignment="1">
      <alignment/>
    </xf>
    <xf numFmtId="3" fontId="187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188" fillId="0" borderId="23" xfId="0" applyNumberFormat="1" applyFont="1" applyBorder="1" applyAlignment="1">
      <alignment/>
    </xf>
    <xf numFmtId="3" fontId="38" fillId="0" borderId="23" xfId="0" applyNumberFormat="1" applyFont="1" applyBorder="1" applyAlignment="1">
      <alignment/>
    </xf>
    <xf numFmtId="0" fontId="0" fillId="0" borderId="0" xfId="0" applyFill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177" fillId="0" borderId="11" xfId="56" applyFont="1" applyFill="1" applyBorder="1" applyAlignment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right"/>
      <protection locked="0"/>
    </xf>
    <xf numFmtId="3" fontId="38" fillId="0" borderId="11" xfId="0" applyNumberFormat="1" applyFont="1" applyFill="1" applyBorder="1" applyAlignment="1">
      <alignment/>
    </xf>
    <xf numFmtId="3" fontId="29" fillId="0" borderId="11" xfId="56" applyNumberFormat="1" applyFont="1" applyFill="1" applyBorder="1" applyAlignment="1">
      <alignment horizontal="right" vertical="center"/>
      <protection/>
    </xf>
    <xf numFmtId="0" fontId="16" fillId="31" borderId="25" xfId="56" applyFont="1" applyFill="1" applyBorder="1" applyAlignment="1">
      <alignment horizontal="left" vertical="center"/>
      <protection/>
    </xf>
    <xf numFmtId="0" fontId="16" fillId="31" borderId="46" xfId="56" applyFont="1" applyFill="1" applyBorder="1" applyAlignment="1">
      <alignment horizontal="left" vertical="center"/>
      <protection/>
    </xf>
    <xf numFmtId="0" fontId="16" fillId="31" borderId="35" xfId="56" applyFont="1" applyFill="1" applyBorder="1" applyAlignment="1">
      <alignment horizontal="left" vertical="center"/>
      <protection/>
    </xf>
    <xf numFmtId="3" fontId="33" fillId="31" borderId="52" xfId="0" applyNumberFormat="1" applyFont="1" applyFill="1" applyBorder="1" applyAlignment="1">
      <alignment wrapText="1"/>
    </xf>
    <xf numFmtId="0" fontId="172" fillId="0" borderId="47" xfId="0" applyFont="1" applyBorder="1" applyAlignment="1">
      <alignment/>
    </xf>
    <xf numFmtId="0" fontId="25" fillId="0" borderId="0" xfId="0" applyFont="1" applyFill="1" applyBorder="1" applyAlignment="1" applyProtection="1">
      <alignment horizontal="right"/>
      <protection locked="0"/>
    </xf>
    <xf numFmtId="0" fontId="147" fillId="0" borderId="0" xfId="0" applyFont="1" applyFill="1" applyBorder="1" applyAlignment="1" applyProtection="1">
      <alignment horizontal="center"/>
      <protection locked="0"/>
    </xf>
    <xf numFmtId="0" fontId="142" fillId="0" borderId="0" xfId="57" applyFill="1" applyBorder="1" applyAlignment="1" applyProtection="1">
      <alignment horizontal="right"/>
      <protection locked="0"/>
    </xf>
    <xf numFmtId="0" fontId="189" fillId="0" borderId="0" xfId="57" applyFont="1" applyFill="1" applyBorder="1" applyProtection="1">
      <alignment/>
      <protection locked="0"/>
    </xf>
    <xf numFmtId="0" fontId="172" fillId="0" borderId="38" xfId="0" applyFont="1" applyBorder="1" applyAlignment="1">
      <alignment/>
    </xf>
    <xf numFmtId="0" fontId="0" fillId="0" borderId="48" xfId="0" applyBorder="1" applyAlignment="1">
      <alignment/>
    </xf>
    <xf numFmtId="0" fontId="173" fillId="0" borderId="48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31" borderId="57" xfId="0" applyNumberFormat="1" applyFont="1" applyFill="1" applyBorder="1" applyAlignment="1">
      <alignment/>
    </xf>
    <xf numFmtId="3" fontId="190" fillId="0" borderId="58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6" xfId="0" applyFont="1" applyFill="1" applyBorder="1" applyAlignment="1">
      <alignment wrapText="1"/>
    </xf>
    <xf numFmtId="3" fontId="191" fillId="0" borderId="11" xfId="0" applyNumberFormat="1" applyFont="1" applyFill="1" applyBorder="1" applyAlignment="1" applyProtection="1">
      <alignment/>
      <protection locked="0"/>
    </xf>
    <xf numFmtId="3" fontId="161" fillId="0" borderId="11" xfId="0" applyNumberFormat="1" applyFont="1" applyFill="1" applyBorder="1" applyAlignment="1" applyProtection="1">
      <alignment/>
      <protection locked="0"/>
    </xf>
    <xf numFmtId="3" fontId="156" fillId="0" borderId="23" xfId="0" applyNumberFormat="1" applyFont="1" applyBorder="1" applyAlignment="1">
      <alignment/>
    </xf>
    <xf numFmtId="0" fontId="18" fillId="0" borderId="26" xfId="0" applyFont="1" applyFill="1" applyBorder="1" applyAlignment="1">
      <alignment horizontal="right" wrapText="1"/>
    </xf>
    <xf numFmtId="0" fontId="176" fillId="0" borderId="59" xfId="0" applyFont="1" applyFill="1" applyBorder="1" applyAlignment="1" applyProtection="1">
      <alignment horizontal="right"/>
      <protection locked="0"/>
    </xf>
    <xf numFmtId="0" fontId="0" fillId="0" borderId="60" xfId="0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right"/>
      <protection locked="0"/>
    </xf>
    <xf numFmtId="3" fontId="192" fillId="0" borderId="34" xfId="0" applyNumberFormat="1" applyFont="1" applyBorder="1" applyAlignment="1">
      <alignment vertical="center"/>
    </xf>
    <xf numFmtId="3" fontId="192" fillId="0" borderId="11" xfId="0" applyNumberFormat="1" applyFont="1" applyBorder="1" applyAlignment="1">
      <alignment/>
    </xf>
    <xf numFmtId="3" fontId="192" fillId="0" borderId="23" xfId="0" applyNumberFormat="1" applyFont="1" applyBorder="1" applyAlignment="1">
      <alignment/>
    </xf>
    <xf numFmtId="3" fontId="0" fillId="0" borderId="23" xfId="0" applyNumberForma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192" fillId="0" borderId="11" xfId="0" applyNumberFormat="1" applyFont="1" applyBorder="1" applyAlignment="1">
      <alignment horizontal="right" vertical="center"/>
    </xf>
    <xf numFmtId="3" fontId="191" fillId="0" borderId="49" xfId="0" applyNumberFormat="1" applyFont="1" applyFill="1" applyBorder="1" applyAlignment="1" applyProtection="1">
      <alignment/>
      <protection locked="0"/>
    </xf>
    <xf numFmtId="173" fontId="16" fillId="35" borderId="46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177" fillId="0" borderId="26" xfId="57" applyFont="1" applyFill="1" applyBorder="1" applyAlignment="1" applyProtection="1">
      <alignment horizontal="right"/>
      <protection locked="0"/>
    </xf>
    <xf numFmtId="0" fontId="44" fillId="0" borderId="42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6" fillId="0" borderId="47" xfId="0" applyFont="1" applyBorder="1" applyAlignment="1">
      <alignment/>
    </xf>
    <xf numFmtId="0" fontId="45" fillId="0" borderId="47" xfId="0" applyFont="1" applyBorder="1" applyAlignment="1">
      <alignment vertical="center"/>
    </xf>
    <xf numFmtId="0" fontId="48" fillId="0" borderId="47" xfId="0" applyFont="1" applyBorder="1" applyAlignment="1">
      <alignment vertical="center" wrapText="1"/>
    </xf>
    <xf numFmtId="0" fontId="47" fillId="0" borderId="47" xfId="0" applyFont="1" applyBorder="1" applyAlignment="1">
      <alignment vertical="center" wrapText="1"/>
    </xf>
    <xf numFmtId="0" fontId="47" fillId="0" borderId="38" xfId="0" applyFont="1" applyBorder="1" applyAlignment="1">
      <alignment vertical="center" wrapText="1"/>
    </xf>
    <xf numFmtId="0" fontId="47" fillId="0" borderId="48" xfId="0" applyFont="1" applyBorder="1" applyAlignment="1">
      <alignment vertical="center" wrapText="1"/>
    </xf>
    <xf numFmtId="3" fontId="47" fillId="0" borderId="48" xfId="0" applyNumberFormat="1" applyFont="1" applyBorder="1" applyAlignment="1">
      <alignment vertical="center" wrapText="1"/>
    </xf>
    <xf numFmtId="0" fontId="0" fillId="0" borderId="62" xfId="0" applyBorder="1" applyAlignment="1">
      <alignment/>
    </xf>
    <xf numFmtId="3" fontId="50" fillId="0" borderId="48" xfId="0" applyNumberFormat="1" applyFont="1" applyBorder="1" applyAlignment="1">
      <alignment vertical="center" wrapText="1"/>
    </xf>
    <xf numFmtId="3" fontId="193" fillId="0" borderId="48" xfId="0" applyNumberFormat="1" applyFont="1" applyBorder="1" applyAlignment="1">
      <alignment/>
    </xf>
    <xf numFmtId="0" fontId="172" fillId="0" borderId="17" xfId="0" applyFont="1" applyBorder="1" applyAlignment="1">
      <alignment/>
    </xf>
    <xf numFmtId="173" fontId="51" fillId="0" borderId="17" xfId="0" applyNumberFormat="1" applyFont="1" applyFill="1" applyBorder="1" applyAlignment="1">
      <alignment/>
    </xf>
    <xf numFmtId="0" fontId="194" fillId="0" borderId="26" xfId="0" applyFont="1" applyFill="1" applyBorder="1" applyAlignment="1" applyProtection="1">
      <alignment horizontal="right"/>
      <protection locked="0"/>
    </xf>
    <xf numFmtId="3" fontId="195" fillId="0" borderId="0" xfId="0" applyNumberFormat="1" applyFont="1" applyAlignment="1">
      <alignment/>
    </xf>
    <xf numFmtId="0" fontId="196" fillId="0" borderId="11" xfId="0" applyFont="1" applyBorder="1" applyAlignment="1">
      <alignment horizontal="right" vertical="center"/>
    </xf>
    <xf numFmtId="3" fontId="197" fillId="0" borderId="11" xfId="0" applyNumberFormat="1" applyFont="1" applyFill="1" applyBorder="1" applyAlignment="1">
      <alignment horizontal="right" vertical="center"/>
    </xf>
    <xf numFmtId="3" fontId="198" fillId="0" borderId="11" xfId="0" applyNumberFormat="1" applyFont="1" applyFill="1" applyBorder="1" applyAlignment="1">
      <alignment horizontal="right" vertical="center"/>
    </xf>
    <xf numFmtId="3" fontId="198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181" fillId="0" borderId="63" xfId="0" applyNumberFormat="1" applyFont="1" applyBorder="1" applyAlignment="1">
      <alignment/>
    </xf>
    <xf numFmtId="3" fontId="27" fillId="0" borderId="63" xfId="0" applyNumberFormat="1" applyFont="1" applyBorder="1" applyAlignment="1">
      <alignment/>
    </xf>
    <xf numFmtId="0" fontId="199" fillId="0" borderId="26" xfId="0" applyFont="1" applyFill="1" applyBorder="1" applyAlignment="1">
      <alignment horizontal="right" wrapText="1"/>
    </xf>
    <xf numFmtId="3" fontId="54" fillId="0" borderId="48" xfId="0" applyNumberFormat="1" applyFont="1" applyBorder="1" applyAlignment="1">
      <alignment vertical="center" wrapText="1"/>
    </xf>
    <xf numFmtId="3" fontId="176" fillId="0" borderId="48" xfId="0" applyNumberFormat="1" applyFont="1" applyBorder="1" applyAlignment="1">
      <alignment horizontal="center" vertical="center"/>
    </xf>
    <xf numFmtId="3" fontId="159" fillId="0" borderId="47" xfId="0" applyNumberFormat="1" applyFont="1" applyBorder="1" applyAlignment="1">
      <alignment/>
    </xf>
    <xf numFmtId="0" fontId="3" fillId="0" borderId="26" xfId="0" applyFont="1" applyFill="1" applyBorder="1" applyAlignment="1" applyProtection="1">
      <alignment horizontal="right"/>
      <protection locked="0"/>
    </xf>
    <xf numFmtId="3" fontId="161" fillId="0" borderId="23" xfId="0" applyNumberFormat="1" applyFont="1" applyFill="1" applyBorder="1" applyAlignment="1" applyProtection="1">
      <alignment/>
      <protection locked="0"/>
    </xf>
    <xf numFmtId="3" fontId="182" fillId="0" borderId="44" xfId="0" applyNumberFormat="1" applyFont="1" applyBorder="1" applyAlignment="1">
      <alignment/>
    </xf>
    <xf numFmtId="3" fontId="156" fillId="0" borderId="23" xfId="0" applyNumberFormat="1" applyFont="1" applyBorder="1" applyAlignment="1">
      <alignment horizontal="right"/>
    </xf>
    <xf numFmtId="3" fontId="159" fillId="0" borderId="43" xfId="0" applyNumberFormat="1" applyFont="1" applyFill="1" applyBorder="1" applyAlignment="1">
      <alignment/>
    </xf>
    <xf numFmtId="3" fontId="200" fillId="0" borderId="23" xfId="0" applyNumberFormat="1" applyFont="1" applyBorder="1" applyAlignment="1">
      <alignment/>
    </xf>
    <xf numFmtId="3" fontId="201" fillId="0" borderId="23" xfId="0" applyNumberFormat="1" applyFont="1" applyBorder="1" applyAlignment="1">
      <alignment horizontal="right" vertical="center"/>
    </xf>
    <xf numFmtId="3" fontId="184" fillId="0" borderId="23" xfId="0" applyNumberFormat="1" applyFont="1" applyBorder="1" applyAlignment="1">
      <alignment/>
    </xf>
    <xf numFmtId="3" fontId="160" fillId="0" borderId="34" xfId="0" applyNumberFormat="1" applyFont="1" applyBorder="1" applyAlignment="1">
      <alignment/>
    </xf>
    <xf numFmtId="3" fontId="202" fillId="0" borderId="23" xfId="0" applyNumberFormat="1" applyFont="1" applyBorder="1" applyAlignment="1">
      <alignment/>
    </xf>
    <xf numFmtId="3" fontId="160" fillId="0" borderId="43" xfId="0" applyNumberFormat="1" applyFont="1" applyBorder="1" applyAlignment="1">
      <alignment/>
    </xf>
    <xf numFmtId="3" fontId="191" fillId="0" borderId="23" xfId="0" applyNumberFormat="1" applyFont="1" applyFill="1" applyBorder="1" applyAlignment="1" applyProtection="1">
      <alignment/>
      <protection locked="0"/>
    </xf>
    <xf numFmtId="3" fontId="160" fillId="0" borderId="23" xfId="0" applyNumberFormat="1" applyFont="1" applyBorder="1" applyAlignment="1">
      <alignment vertical="center"/>
    </xf>
    <xf numFmtId="3" fontId="33" fillId="31" borderId="46" xfId="0" applyNumberFormat="1" applyFont="1" applyFill="1" applyBorder="1" applyAlignment="1">
      <alignment wrapText="1"/>
    </xf>
    <xf numFmtId="3" fontId="159" fillId="0" borderId="32" xfId="0" applyNumberFormat="1" applyFont="1" applyFill="1" applyBorder="1" applyAlignment="1" applyProtection="1">
      <alignment horizontal="right"/>
      <protection locked="0"/>
    </xf>
    <xf numFmtId="0" fontId="160" fillId="0" borderId="26" xfId="0" applyFont="1" applyFill="1" applyBorder="1" applyAlignment="1">
      <alignment horizontal="right" wrapText="1"/>
    </xf>
    <xf numFmtId="3" fontId="159" fillId="0" borderId="64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147" fillId="0" borderId="65" xfId="0" applyFont="1" applyFill="1" applyBorder="1" applyAlignment="1" applyProtection="1">
      <alignment horizontal="center"/>
      <protection locked="0"/>
    </xf>
    <xf numFmtId="3" fontId="159" fillId="0" borderId="6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0" fontId="203" fillId="0" borderId="64" xfId="58" applyNumberFormat="1" applyFont="1" applyFill="1" applyBorder="1" applyAlignment="1" applyProtection="1">
      <alignment horizontal="right"/>
      <protection/>
    </xf>
    <xf numFmtId="3" fontId="4" fillId="0" borderId="66" xfId="0" applyNumberFormat="1" applyFont="1" applyBorder="1" applyAlignment="1">
      <alignment/>
    </xf>
    <xf numFmtId="0" fontId="148" fillId="0" borderId="67" xfId="57" applyFont="1" applyFill="1" applyBorder="1" applyAlignment="1" applyProtection="1">
      <alignment horizontal="center"/>
      <protection locked="0"/>
    </xf>
    <xf numFmtId="0" fontId="159" fillId="0" borderId="32" xfId="57" applyFont="1" applyFill="1" applyBorder="1" applyAlignment="1" applyProtection="1">
      <alignment horizontal="right"/>
      <protection locked="0"/>
    </xf>
    <xf numFmtId="0" fontId="159" fillId="0" borderId="50" xfId="57" applyFont="1" applyFill="1" applyBorder="1" applyAlignment="1" applyProtection="1">
      <alignment horizontal="right"/>
      <protection locked="0"/>
    </xf>
    <xf numFmtId="3" fontId="4" fillId="0" borderId="23" xfId="0" applyNumberFormat="1" applyFont="1" applyBorder="1" applyAlignment="1">
      <alignment horizontal="right" vertical="center"/>
    </xf>
    <xf numFmtId="173" fontId="16" fillId="0" borderId="14" xfId="0" applyNumberFormat="1" applyFont="1" applyFill="1" applyBorder="1" applyAlignment="1">
      <alignment/>
    </xf>
    <xf numFmtId="3" fontId="16" fillId="0" borderId="47" xfId="0" applyNumberFormat="1" applyFont="1" applyFill="1" applyBorder="1" applyAlignment="1">
      <alignment wrapText="1"/>
    </xf>
    <xf numFmtId="0" fontId="159" fillId="0" borderId="41" xfId="0" applyFont="1" applyFill="1" applyBorder="1" applyAlignment="1">
      <alignment horizontal="right" wrapText="1"/>
    </xf>
    <xf numFmtId="3" fontId="192" fillId="0" borderId="47" xfId="0" applyNumberFormat="1" applyFont="1" applyFill="1" applyBorder="1" applyAlignment="1">
      <alignment wrapText="1"/>
    </xf>
    <xf numFmtId="3" fontId="192" fillId="31" borderId="46" xfId="0" applyNumberFormat="1" applyFont="1" applyFill="1" applyBorder="1" applyAlignment="1">
      <alignment wrapText="1"/>
    </xf>
    <xf numFmtId="3" fontId="177" fillId="0" borderId="32" xfId="0" applyNumberFormat="1" applyFont="1" applyBorder="1" applyAlignment="1">
      <alignment/>
    </xf>
    <xf numFmtId="0" fontId="3" fillId="0" borderId="11" xfId="0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 vertical="center"/>
    </xf>
    <xf numFmtId="0" fontId="161" fillId="0" borderId="11" xfId="0" applyFont="1" applyFill="1" applyBorder="1" applyAlignment="1" applyProtection="1">
      <alignment horizontal="right"/>
      <protection locked="0"/>
    </xf>
    <xf numFmtId="0" fontId="159" fillId="0" borderId="11" xfId="56" applyFont="1" applyFill="1" applyBorder="1" applyAlignment="1">
      <alignment horizontal="right" vertical="center" wrapText="1"/>
      <protection/>
    </xf>
    <xf numFmtId="0" fontId="3" fillId="0" borderId="23" xfId="0" applyFont="1" applyFill="1" applyBorder="1" applyAlignment="1" applyProtection="1">
      <alignment horizontal="right"/>
      <protection locked="0"/>
    </xf>
    <xf numFmtId="0" fontId="161" fillId="0" borderId="23" xfId="0" applyFon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161" fillId="0" borderId="17" xfId="0" applyFont="1" applyFill="1" applyBorder="1" applyAlignment="1" applyProtection="1">
      <alignment horizontal="right"/>
      <protection locked="0"/>
    </xf>
    <xf numFmtId="0" fontId="161" fillId="0" borderId="0" xfId="0" applyFont="1" applyFill="1" applyBorder="1" applyAlignment="1" applyProtection="1">
      <alignment horizontal="right"/>
      <protection locked="0"/>
    </xf>
    <xf numFmtId="3" fontId="204" fillId="0" borderId="55" xfId="0" applyNumberFormat="1" applyFont="1" applyBorder="1" applyAlignment="1">
      <alignment/>
    </xf>
    <xf numFmtId="3" fontId="159" fillId="0" borderId="68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0" fontId="205" fillId="0" borderId="11" xfId="0" applyFont="1" applyBorder="1" applyAlignment="1">
      <alignment horizontal="right" vertical="center"/>
    </xf>
    <xf numFmtId="0" fontId="205" fillId="0" borderId="11" xfId="0" applyFont="1" applyBorder="1" applyAlignment="1">
      <alignment horizontal="right" vertical="center" wrapText="1"/>
    </xf>
    <xf numFmtId="0" fontId="25" fillId="0" borderId="11" xfId="0" applyFont="1" applyFill="1" applyBorder="1" applyAlignment="1" applyProtection="1">
      <alignment horizontal="right"/>
      <protection locked="0"/>
    </xf>
    <xf numFmtId="3" fontId="206" fillId="0" borderId="11" xfId="0" applyNumberFormat="1" applyFont="1" applyFill="1" applyBorder="1" applyAlignment="1" applyProtection="1">
      <alignment/>
      <protection locked="0"/>
    </xf>
    <xf numFmtId="0" fontId="207" fillId="0" borderId="11" xfId="0" applyFont="1" applyBorder="1" applyAlignment="1" applyProtection="1">
      <alignment horizontal="right"/>
      <protection locked="0"/>
    </xf>
    <xf numFmtId="173" fontId="16" fillId="0" borderId="10" xfId="0" applyNumberFormat="1" applyFont="1" applyBorder="1" applyAlignment="1">
      <alignment shrinkToFit="1"/>
    </xf>
    <xf numFmtId="173" fontId="16" fillId="0" borderId="21" xfId="0" applyNumberFormat="1" applyFont="1" applyBorder="1" applyAlignment="1">
      <alignment shrinkToFit="1"/>
    </xf>
    <xf numFmtId="173" fontId="16" fillId="0" borderId="20" xfId="0" applyNumberFormat="1" applyFont="1" applyBorder="1" applyAlignment="1">
      <alignment shrinkToFit="1"/>
    </xf>
    <xf numFmtId="0" fontId="17" fillId="0" borderId="11" xfId="0" applyFont="1" applyFill="1" applyBorder="1" applyAlignment="1">
      <alignment horizontal="left" vertical="center" wrapText="1"/>
    </xf>
    <xf numFmtId="0" fontId="15" fillId="0" borderId="11" xfId="56" applyFont="1" applyBorder="1" applyAlignment="1">
      <alignment horizontal="left" vertical="center"/>
      <protection/>
    </xf>
    <xf numFmtId="0" fontId="23" fillId="0" borderId="11" xfId="56" applyFont="1" applyBorder="1" applyAlignment="1">
      <alignment horizontal="left" vertical="center"/>
      <protection/>
    </xf>
    <xf numFmtId="0" fontId="208" fillId="0" borderId="11" xfId="56" applyFont="1" applyBorder="1" applyAlignment="1">
      <alignment horizontal="left" vertical="center"/>
      <protection/>
    </xf>
    <xf numFmtId="0" fontId="16" fillId="0" borderId="11" xfId="56" applyFont="1" applyFill="1" applyBorder="1" applyAlignment="1">
      <alignment horizontal="left" vertical="center"/>
      <protection/>
    </xf>
    <xf numFmtId="3" fontId="28" fillId="0" borderId="11" xfId="0" applyNumberFormat="1" applyFont="1" applyBorder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176" fillId="0" borderId="0" xfId="0" applyFont="1" applyAlignment="1">
      <alignment/>
    </xf>
    <xf numFmtId="3" fontId="176" fillId="0" borderId="0" xfId="0" applyNumberFormat="1" applyFont="1" applyAlignment="1">
      <alignment/>
    </xf>
    <xf numFmtId="0" fontId="53" fillId="0" borderId="0" xfId="0" applyFont="1" applyAlignment="1">
      <alignment/>
    </xf>
    <xf numFmtId="0" fontId="147" fillId="0" borderId="0" xfId="0" applyFont="1" applyAlignment="1" applyProtection="1">
      <alignment horizontal="center"/>
      <protection locked="0"/>
    </xf>
    <xf numFmtId="0" fontId="18" fillId="0" borderId="32" xfId="0" applyFont="1" applyFill="1" applyBorder="1" applyAlignment="1">
      <alignment horizontal="right" wrapText="1"/>
    </xf>
    <xf numFmtId="0" fontId="177" fillId="0" borderId="32" xfId="0" applyFont="1" applyFill="1" applyBorder="1" applyAlignment="1">
      <alignment horizontal="right" wrapText="1"/>
    </xf>
    <xf numFmtId="0" fontId="13" fillId="0" borderId="31" xfId="58" applyNumberFormat="1" applyFont="1" applyFill="1" applyBorder="1" applyAlignment="1" applyProtection="1">
      <alignment horizontal="right"/>
      <protection/>
    </xf>
    <xf numFmtId="0" fontId="13" fillId="0" borderId="36" xfId="58" applyNumberFormat="1" applyFont="1" applyFill="1" applyBorder="1" applyAlignment="1" applyProtection="1">
      <alignment horizontal="right"/>
      <protection/>
    </xf>
    <xf numFmtId="0" fontId="13" fillId="0" borderId="69" xfId="58" applyNumberFormat="1" applyFont="1" applyFill="1" applyBorder="1" applyAlignment="1" applyProtection="1">
      <alignment horizontal="right"/>
      <protection/>
    </xf>
    <xf numFmtId="0" fontId="60" fillId="0" borderId="36" xfId="58" applyNumberFormat="1" applyFont="1" applyFill="1" applyBorder="1" applyAlignment="1" applyProtection="1">
      <alignment horizontal="right"/>
      <protection/>
    </xf>
    <xf numFmtId="0" fontId="209" fillId="0" borderId="36" xfId="57" applyFont="1" applyFill="1" applyBorder="1" applyAlignment="1" applyProtection="1">
      <alignment horizontal="center"/>
      <protection locked="0"/>
    </xf>
    <xf numFmtId="3" fontId="210" fillId="0" borderId="45" xfId="0" applyNumberFormat="1" applyFont="1" applyBorder="1" applyAlignment="1">
      <alignment/>
    </xf>
    <xf numFmtId="3" fontId="61" fillId="0" borderId="45" xfId="0" applyNumberFormat="1" applyFont="1" applyBorder="1" applyAlignment="1">
      <alignment/>
    </xf>
    <xf numFmtId="0" fontId="154" fillId="0" borderId="0" xfId="0" applyFont="1" applyAlignment="1" applyProtection="1">
      <alignment horizontal="center"/>
      <protection locked="0"/>
    </xf>
    <xf numFmtId="0" fontId="154" fillId="0" borderId="32" xfId="0" applyFont="1" applyBorder="1" applyAlignment="1" applyProtection="1">
      <alignment horizontal="center"/>
      <protection locked="0"/>
    </xf>
    <xf numFmtId="3" fontId="147" fillId="0" borderId="43" xfId="0" applyNumberFormat="1" applyFont="1" applyFill="1" applyBorder="1" applyAlignment="1" applyProtection="1">
      <alignment horizontal="center" vertical="center"/>
      <protection locked="0"/>
    </xf>
    <xf numFmtId="0" fontId="147" fillId="0" borderId="23" xfId="0" applyFont="1" applyFill="1" applyBorder="1" applyAlignment="1" applyProtection="1">
      <alignment horizontal="center"/>
      <protection locked="0"/>
    </xf>
    <xf numFmtId="0" fontId="147" fillId="0" borderId="28" xfId="0" applyFont="1" applyFill="1" applyBorder="1" applyAlignment="1" applyProtection="1">
      <alignment horizontal="center"/>
      <protection locked="0"/>
    </xf>
    <xf numFmtId="173" fontId="23" fillId="0" borderId="23" xfId="0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3" fontId="27" fillId="0" borderId="11" xfId="0" applyNumberFormat="1" applyFont="1" applyBorder="1" applyAlignment="1">
      <alignment/>
    </xf>
    <xf numFmtId="3" fontId="181" fillId="0" borderId="11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0" fontId="28" fillId="0" borderId="26" xfId="0" applyFont="1" applyFill="1" applyBorder="1" applyAlignment="1">
      <alignment horizontal="right" wrapText="1"/>
    </xf>
    <xf numFmtId="0" fontId="205" fillId="0" borderId="26" xfId="0" applyFont="1" applyFill="1" applyBorder="1" applyAlignment="1" applyProtection="1">
      <alignment horizontal="right"/>
      <protection locked="0"/>
    </xf>
    <xf numFmtId="0" fontId="205" fillId="0" borderId="27" xfId="0" applyFont="1" applyFill="1" applyBorder="1" applyAlignment="1" applyProtection="1">
      <alignment horizontal="right"/>
      <protection locked="0"/>
    </xf>
    <xf numFmtId="3" fontId="6" fillId="0" borderId="47" xfId="0" applyNumberFormat="1" applyFont="1" applyBorder="1" applyAlignment="1">
      <alignment/>
    </xf>
    <xf numFmtId="0" fontId="0" fillId="0" borderId="32" xfId="0" applyFont="1" applyBorder="1" applyAlignment="1" applyProtection="1">
      <alignment horizontal="right"/>
      <protection locked="0"/>
    </xf>
    <xf numFmtId="0" fontId="6" fillId="0" borderId="41" xfId="0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horizontal="right"/>
      <protection locked="0"/>
    </xf>
    <xf numFmtId="3" fontId="177" fillId="0" borderId="24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3" fontId="39" fillId="0" borderId="45" xfId="0" applyNumberFormat="1" applyFont="1" applyBorder="1" applyAlignment="1">
      <alignment/>
    </xf>
    <xf numFmtId="3" fontId="39" fillId="0" borderId="70" xfId="0" applyNumberFormat="1" applyFont="1" applyBorder="1" applyAlignment="1">
      <alignment vertical="center"/>
    </xf>
    <xf numFmtId="3" fontId="38" fillId="0" borderId="68" xfId="0" applyNumberFormat="1" applyFont="1" applyBorder="1" applyAlignment="1">
      <alignment vertical="center"/>
    </xf>
    <xf numFmtId="173" fontId="23" fillId="0" borderId="18" xfId="0" applyNumberFormat="1" applyFont="1" applyFill="1" applyBorder="1" applyAlignment="1">
      <alignment/>
    </xf>
    <xf numFmtId="0" fontId="211" fillId="0" borderId="42" xfId="0" applyFont="1" applyBorder="1" applyAlignment="1">
      <alignment/>
    </xf>
    <xf numFmtId="0" fontId="211" fillId="0" borderId="53" xfId="0" applyFont="1" applyBorder="1" applyAlignment="1">
      <alignment/>
    </xf>
    <xf numFmtId="0" fontId="211" fillId="0" borderId="54" xfId="0" applyFont="1" applyBorder="1" applyAlignment="1">
      <alignment/>
    </xf>
    <xf numFmtId="0" fontId="211" fillId="0" borderId="38" xfId="0" applyFont="1" applyBorder="1" applyAlignment="1">
      <alignment/>
    </xf>
    <xf numFmtId="0" fontId="211" fillId="0" borderId="48" xfId="0" applyFont="1" applyBorder="1" applyAlignment="1">
      <alignment/>
    </xf>
    <xf numFmtId="0" fontId="211" fillId="0" borderId="48" xfId="0" applyFont="1" applyBorder="1" applyAlignment="1">
      <alignment horizontal="center"/>
    </xf>
    <xf numFmtId="3" fontId="211" fillId="0" borderId="48" xfId="0" applyNumberFormat="1" applyFont="1" applyBorder="1" applyAlignment="1">
      <alignment horizontal="center"/>
    </xf>
    <xf numFmtId="3" fontId="211" fillId="0" borderId="62" xfId="0" applyNumberFormat="1" applyFont="1" applyBorder="1" applyAlignment="1">
      <alignment horizontal="center"/>
    </xf>
    <xf numFmtId="0" fontId="159" fillId="0" borderId="32" xfId="0" applyFont="1" applyFill="1" applyBorder="1" applyAlignment="1">
      <alignment horizontal="right" wrapText="1"/>
    </xf>
    <xf numFmtId="3" fontId="159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 applyProtection="1">
      <alignment/>
      <protection locked="0"/>
    </xf>
    <xf numFmtId="16" fontId="8" fillId="0" borderId="20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 applyProtection="1">
      <alignment/>
      <protection locked="0"/>
    </xf>
    <xf numFmtId="3" fontId="39" fillId="0" borderId="68" xfId="0" applyNumberFormat="1" applyFont="1" applyBorder="1" applyAlignment="1">
      <alignment vertical="center"/>
    </xf>
    <xf numFmtId="0" fontId="186" fillId="0" borderId="71" xfId="0" applyFont="1" applyFill="1" applyBorder="1" applyAlignment="1">
      <alignment/>
    </xf>
    <xf numFmtId="3" fontId="20" fillId="0" borderId="72" xfId="0" applyNumberFormat="1" applyFont="1" applyFill="1" applyBorder="1" applyAlignment="1">
      <alignment/>
    </xf>
    <xf numFmtId="0" fontId="186" fillId="0" borderId="72" xfId="0" applyFont="1" applyFill="1" applyBorder="1" applyAlignment="1">
      <alignment/>
    </xf>
    <xf numFmtId="0" fontId="20" fillId="0" borderId="72" xfId="0" applyFont="1" applyFill="1" applyBorder="1" applyAlignment="1">
      <alignment/>
    </xf>
    <xf numFmtId="3" fontId="212" fillId="0" borderId="72" xfId="0" applyNumberFormat="1" applyFont="1" applyFill="1" applyBorder="1" applyAlignment="1">
      <alignment/>
    </xf>
    <xf numFmtId="0" fontId="20" fillId="0" borderId="73" xfId="0" applyFont="1" applyFill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6" fillId="0" borderId="23" xfId="0" applyNumberFormat="1" applyFont="1" applyBorder="1" applyAlignment="1">
      <alignment vertical="center"/>
    </xf>
    <xf numFmtId="3" fontId="14" fillId="0" borderId="47" xfId="0" applyNumberFormat="1" applyFont="1" applyFill="1" applyBorder="1" applyAlignment="1">
      <alignment wrapText="1"/>
    </xf>
    <xf numFmtId="3" fontId="14" fillId="31" borderId="46" xfId="0" applyNumberFormat="1" applyFont="1" applyFill="1" applyBorder="1" applyAlignment="1">
      <alignment wrapText="1"/>
    </xf>
    <xf numFmtId="10" fontId="213" fillId="0" borderId="0" xfId="0" applyNumberFormat="1" applyFont="1" applyAlignment="1">
      <alignment/>
    </xf>
    <xf numFmtId="10" fontId="195" fillId="0" borderId="0" xfId="0" applyNumberFormat="1" applyFont="1" applyAlignment="1">
      <alignment vertical="center"/>
    </xf>
    <xf numFmtId="10" fontId="195" fillId="0" borderId="0" xfId="0" applyNumberFormat="1" applyFont="1" applyAlignment="1">
      <alignment/>
    </xf>
    <xf numFmtId="10" fontId="190" fillId="0" borderId="0" xfId="0" applyNumberFormat="1" applyFont="1" applyAlignment="1">
      <alignment/>
    </xf>
    <xf numFmtId="0" fontId="214" fillId="0" borderId="0" xfId="0" applyFont="1" applyAlignment="1">
      <alignment/>
    </xf>
    <xf numFmtId="3" fontId="214" fillId="0" borderId="0" xfId="0" applyNumberFormat="1" applyFont="1" applyAlignment="1">
      <alignment/>
    </xf>
    <xf numFmtId="3" fontId="215" fillId="0" borderId="0" xfId="0" applyNumberFormat="1" applyFont="1" applyAlignment="1">
      <alignment/>
    </xf>
    <xf numFmtId="0" fontId="12" fillId="29" borderId="0" xfId="0" applyFont="1" applyFill="1" applyAlignment="1">
      <alignment horizontal="center" vertical="top" wrapText="1"/>
    </xf>
    <xf numFmtId="0" fontId="9" fillId="29" borderId="0" xfId="0" applyFont="1" applyFill="1" applyAlignment="1">
      <alignment/>
    </xf>
    <xf numFmtId="0" fontId="216" fillId="35" borderId="46" xfId="56" applyFont="1" applyFill="1" applyBorder="1" applyAlignment="1">
      <alignment horizontal="right" vertical="center" wrapText="1"/>
      <protection/>
    </xf>
    <xf numFmtId="0" fontId="216" fillId="35" borderId="35" xfId="56" applyFont="1" applyFill="1" applyBorder="1" applyAlignment="1">
      <alignment horizontal="right" vertical="center" wrapText="1"/>
      <protection/>
    </xf>
    <xf numFmtId="3" fontId="159" fillId="0" borderId="24" xfId="56" applyNumberFormat="1" applyFont="1" applyFill="1" applyBorder="1" applyAlignment="1">
      <alignment horizontal="right" vertical="center"/>
      <protection/>
    </xf>
    <xf numFmtId="3" fontId="159" fillId="0" borderId="21" xfId="56" applyNumberFormat="1" applyFont="1" applyFill="1" applyBorder="1" applyAlignment="1">
      <alignment horizontal="right" vertical="center"/>
      <protection/>
    </xf>
    <xf numFmtId="3" fontId="159" fillId="0" borderId="22" xfId="56" applyNumberFormat="1" applyFont="1" applyFill="1" applyBorder="1" applyAlignment="1">
      <alignment horizontal="right" vertical="center"/>
      <protection/>
    </xf>
    <xf numFmtId="3" fontId="6" fillId="0" borderId="24" xfId="56" applyNumberFormat="1" applyFont="1" applyFill="1" applyBorder="1" applyAlignment="1">
      <alignment horizontal="right" vertical="center"/>
      <protection/>
    </xf>
    <xf numFmtId="3" fontId="6" fillId="0" borderId="21" xfId="56" applyNumberFormat="1" applyFont="1" applyFill="1" applyBorder="1" applyAlignment="1">
      <alignment horizontal="right" vertical="center"/>
      <protection/>
    </xf>
    <xf numFmtId="3" fontId="6" fillId="0" borderId="22" xfId="56" applyNumberFormat="1" applyFont="1" applyFill="1" applyBorder="1" applyAlignment="1">
      <alignment horizontal="right" vertical="center"/>
      <protection/>
    </xf>
    <xf numFmtId="0" fontId="9" fillId="37" borderId="48" xfId="0" applyFont="1" applyFill="1" applyBorder="1" applyAlignment="1">
      <alignment horizontal="right"/>
    </xf>
    <xf numFmtId="3" fontId="4" fillId="0" borderId="24" xfId="56" applyNumberFormat="1" applyFont="1" applyFill="1" applyBorder="1" applyAlignment="1">
      <alignment horizontal="right" vertical="center"/>
      <protection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3" fillId="0" borderId="48" xfId="0" applyFont="1" applyBorder="1" applyAlignment="1">
      <alignment horizontal="right"/>
    </xf>
    <xf numFmtId="0" fontId="13" fillId="0" borderId="62" xfId="0" applyFont="1" applyBorder="1" applyAlignment="1">
      <alignment horizontal="right"/>
    </xf>
    <xf numFmtId="0" fontId="9" fillId="0" borderId="10" xfId="58" applyNumberFormat="1" applyFont="1" applyFill="1" applyBorder="1" applyAlignment="1" applyProtection="1">
      <alignment horizontal="center" vertical="center" wrapText="1"/>
      <protection/>
    </xf>
    <xf numFmtId="0" fontId="9" fillId="0" borderId="21" xfId="58" applyNumberFormat="1" applyFont="1" applyFill="1" applyBorder="1" applyAlignment="1" applyProtection="1">
      <alignment horizontal="center" vertical="center" wrapText="1"/>
      <protection/>
    </xf>
    <xf numFmtId="0" fontId="9" fillId="0" borderId="20" xfId="58" applyNumberFormat="1" applyFont="1" applyFill="1" applyBorder="1" applyAlignment="1" applyProtection="1">
      <alignment horizontal="center" vertical="center" wrapText="1"/>
      <protection/>
    </xf>
    <xf numFmtId="0" fontId="8" fillId="35" borderId="46" xfId="56" applyFont="1" applyFill="1" applyBorder="1" applyAlignment="1">
      <alignment horizontal="right" vertical="center" wrapText="1"/>
      <protection/>
    </xf>
    <xf numFmtId="0" fontId="8" fillId="35" borderId="35" xfId="56" applyFont="1" applyFill="1" applyBorder="1" applyAlignment="1">
      <alignment horizontal="right" vertical="center" wrapText="1"/>
      <protection/>
    </xf>
    <xf numFmtId="3" fontId="19" fillId="0" borderId="23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173" fontId="16" fillId="36" borderId="46" xfId="0" applyNumberFormat="1" applyFont="1" applyFill="1" applyBorder="1" applyAlignment="1">
      <alignment horizontal="right"/>
    </xf>
    <xf numFmtId="173" fontId="16" fillId="36" borderId="35" xfId="0" applyNumberFormat="1" applyFont="1" applyFill="1" applyBorder="1" applyAlignment="1">
      <alignment horizontal="right"/>
    </xf>
    <xf numFmtId="0" fontId="16" fillId="35" borderId="46" xfId="0" applyFont="1" applyFill="1" applyBorder="1" applyAlignment="1">
      <alignment horizontal="right" wrapText="1"/>
    </xf>
    <xf numFmtId="0" fontId="16" fillId="35" borderId="52" xfId="0" applyFont="1" applyFill="1" applyBorder="1" applyAlignment="1">
      <alignment horizontal="right" wrapText="1"/>
    </xf>
    <xf numFmtId="3" fontId="6" fillId="0" borderId="43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0" fontId="10" fillId="0" borderId="26" xfId="0" applyFont="1" applyFill="1" applyBorder="1" applyAlignment="1" applyProtection="1">
      <alignment horizontal="right"/>
      <protection locked="0"/>
    </xf>
    <xf numFmtId="0" fontId="10" fillId="0" borderId="63" xfId="0" applyFont="1" applyFill="1" applyBorder="1" applyAlignment="1" applyProtection="1">
      <alignment horizontal="right"/>
      <protection locked="0"/>
    </xf>
    <xf numFmtId="0" fontId="10" fillId="0" borderId="33" xfId="0" applyFont="1" applyFill="1" applyBorder="1" applyAlignment="1" applyProtection="1">
      <alignment horizontal="right"/>
      <protection locked="0"/>
    </xf>
    <xf numFmtId="3" fontId="159" fillId="0" borderId="24" xfId="0" applyNumberFormat="1" applyFont="1" applyBorder="1" applyAlignment="1">
      <alignment horizontal="right" vertical="center"/>
    </xf>
    <xf numFmtId="3" fontId="159" fillId="0" borderId="21" xfId="0" applyNumberFormat="1" applyFont="1" applyBorder="1" applyAlignment="1">
      <alignment horizontal="right" vertical="center"/>
    </xf>
    <xf numFmtId="3" fontId="159" fillId="0" borderId="22" xfId="0" applyNumberFormat="1" applyFont="1" applyBorder="1" applyAlignment="1">
      <alignment horizontal="right" vertical="center"/>
    </xf>
    <xf numFmtId="0" fontId="159" fillId="0" borderId="46" xfId="0" applyFont="1" applyFill="1" applyBorder="1" applyAlignment="1">
      <alignment horizontal="right" wrapText="1"/>
    </xf>
    <xf numFmtId="0" fontId="159" fillId="0" borderId="52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9" fillId="0" borderId="4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3" fillId="0" borderId="38" xfId="0" applyFont="1" applyBorder="1" applyAlignment="1">
      <alignment horizontal="right"/>
    </xf>
    <xf numFmtId="3" fontId="18" fillId="0" borderId="24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 vertical="center"/>
    </xf>
    <xf numFmtId="3" fontId="18" fillId="0" borderId="34" xfId="0" applyNumberFormat="1" applyFont="1" applyBorder="1" applyAlignment="1">
      <alignment horizontal="right" vertical="center"/>
    </xf>
    <xf numFmtId="0" fontId="22" fillId="0" borderId="74" xfId="58" applyNumberFormat="1" applyFont="1" applyFill="1" applyBorder="1" applyAlignment="1" applyProtection="1">
      <alignment horizontal="center" vertical="center"/>
      <protection/>
    </xf>
    <xf numFmtId="0" fontId="22" fillId="0" borderId="41" xfId="58" applyNumberFormat="1" applyFont="1" applyFill="1" applyBorder="1" applyAlignment="1" applyProtection="1">
      <alignment horizontal="center" vertical="center"/>
      <protection/>
    </xf>
    <xf numFmtId="0" fontId="22" fillId="0" borderId="75" xfId="58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159" fillId="0" borderId="45" xfId="0" applyNumberFormat="1" applyFont="1" applyBorder="1" applyAlignment="1">
      <alignment vertical="center"/>
    </xf>
    <xf numFmtId="3" fontId="159" fillId="0" borderId="70" xfId="0" applyNumberFormat="1" applyFont="1" applyBorder="1" applyAlignment="1">
      <alignment vertical="center"/>
    </xf>
    <xf numFmtId="3" fontId="159" fillId="0" borderId="68" xfId="0" applyNumberFormat="1" applyFont="1" applyBorder="1" applyAlignment="1">
      <alignment vertical="center"/>
    </xf>
    <xf numFmtId="3" fontId="159" fillId="0" borderId="43" xfId="0" applyNumberFormat="1" applyFont="1" applyBorder="1" applyAlignment="1">
      <alignment horizontal="right" vertical="center"/>
    </xf>
    <xf numFmtId="3" fontId="159" fillId="0" borderId="47" xfId="0" applyNumberFormat="1" applyFont="1" applyBorder="1" applyAlignment="1">
      <alignment horizontal="right" vertical="center"/>
    </xf>
    <xf numFmtId="3" fontId="159" fillId="0" borderId="3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49" fillId="0" borderId="47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3.sz. mellékel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17.75390625" style="0" customWidth="1"/>
    <col min="2" max="2" width="103.00390625" style="0" customWidth="1"/>
  </cols>
  <sheetData>
    <row r="1" spans="1:2" ht="18">
      <c r="A1" s="561" t="s">
        <v>2</v>
      </c>
      <c r="B1" s="562"/>
    </row>
    <row r="2" spans="1:2" ht="15.75">
      <c r="A2" s="2" t="s">
        <v>3</v>
      </c>
      <c r="B2" s="2" t="s">
        <v>754</v>
      </c>
    </row>
    <row r="3" spans="1:2" ht="15.75">
      <c r="A3" s="2"/>
      <c r="B3" s="2" t="s">
        <v>755</v>
      </c>
    </row>
    <row r="4" spans="1:2" ht="19.5" customHeight="1">
      <c r="A4" s="3">
        <v>1</v>
      </c>
      <c r="B4" s="1" t="s">
        <v>756</v>
      </c>
    </row>
    <row r="5" spans="1:2" ht="19.5" customHeight="1">
      <c r="A5" s="3">
        <v>2</v>
      </c>
      <c r="B5" s="1" t="s">
        <v>757</v>
      </c>
    </row>
    <row r="6" spans="1:2" ht="15.75">
      <c r="A6" s="3">
        <v>3</v>
      </c>
      <c r="B6" s="1" t="s">
        <v>749</v>
      </c>
    </row>
  </sheetData>
  <sheetProtection password="CA09"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S158"/>
  <sheetViews>
    <sheetView view="pageBreakPreview" zoomScaleSheetLayoutView="100" zoomScalePageLayoutView="0" workbookViewId="0" topLeftCell="A139">
      <selection activeCell="D154" sqref="D154"/>
    </sheetView>
  </sheetViews>
  <sheetFormatPr defaultColWidth="9.00390625" defaultRowHeight="12.75"/>
  <cols>
    <col min="2" max="2" width="65.375" style="0" customWidth="1"/>
    <col min="3" max="3" width="17.75390625" style="0" customWidth="1"/>
    <col min="4" max="6" width="19.875" style="0" customWidth="1"/>
    <col min="7" max="7" width="11.375" style="0" bestFit="1" customWidth="1"/>
  </cols>
  <sheetData>
    <row r="1" spans="2:6" ht="14.25" thickBot="1" thickTop="1">
      <c r="B1" s="373"/>
      <c r="C1" s="373"/>
      <c r="D1" s="373"/>
      <c r="E1" s="373"/>
      <c r="F1" s="374"/>
    </row>
    <row r="2" spans="1:6" ht="18.75" thickTop="1">
      <c r="A2" s="372"/>
      <c r="B2" s="573" t="s">
        <v>6</v>
      </c>
      <c r="C2" s="573"/>
      <c r="D2" s="573"/>
      <c r="E2" s="573"/>
      <c r="F2" s="574"/>
    </row>
    <row r="3" spans="1:6" ht="12.75">
      <c r="A3" s="398"/>
      <c r="B3" s="575" t="s">
        <v>717</v>
      </c>
      <c r="C3" s="575"/>
      <c r="D3" s="575"/>
      <c r="E3" s="575"/>
      <c r="F3" s="576"/>
    </row>
    <row r="4" spans="1:6" ht="13.5" thickBot="1">
      <c r="A4" s="208"/>
      <c r="B4" s="577" t="s">
        <v>718</v>
      </c>
      <c r="C4" s="577"/>
      <c r="D4" s="577"/>
      <c r="E4" s="577"/>
      <c r="F4" s="578"/>
    </row>
    <row r="5" spans="1:6" ht="16.5" thickTop="1">
      <c r="A5" s="479" t="s">
        <v>10</v>
      </c>
      <c r="B5" s="579" t="s">
        <v>11</v>
      </c>
      <c r="C5" s="4"/>
      <c r="D5" s="4" t="s">
        <v>596</v>
      </c>
      <c r="E5" s="4" t="s">
        <v>596</v>
      </c>
      <c r="F5" s="4" t="s">
        <v>596</v>
      </c>
    </row>
    <row r="6" spans="1:6" ht="15.75">
      <c r="A6" s="480"/>
      <c r="B6" s="580"/>
      <c r="C6" s="31" t="s">
        <v>269</v>
      </c>
      <c r="D6" s="125" t="s">
        <v>595</v>
      </c>
      <c r="E6" s="125" t="s">
        <v>683</v>
      </c>
      <c r="F6" s="125" t="s">
        <v>758</v>
      </c>
    </row>
    <row r="7" spans="1:6" ht="16.5" thickBot="1">
      <c r="A7" s="481"/>
      <c r="B7" s="581"/>
      <c r="C7" s="29" t="s">
        <v>270</v>
      </c>
      <c r="D7" s="126" t="s">
        <v>385</v>
      </c>
      <c r="E7" s="126" t="s">
        <v>385</v>
      </c>
      <c r="F7" s="541">
        <v>45291</v>
      </c>
    </row>
    <row r="8" spans="1:6" ht="15.75" thickTop="1">
      <c r="A8" s="52" t="s">
        <v>12</v>
      </c>
      <c r="B8" s="53" t="s">
        <v>13</v>
      </c>
      <c r="C8" s="188" t="s">
        <v>334</v>
      </c>
      <c r="D8" s="189">
        <f>SUM(D9,D17,D20,D23)</f>
        <v>10966180</v>
      </c>
      <c r="E8" s="189">
        <f>SUM(E9,E17,E20,E23,E24)</f>
        <v>10966180</v>
      </c>
      <c r="F8" s="189">
        <f>SUM(F9,F17,F20,F23,F24)</f>
        <v>10966180</v>
      </c>
    </row>
    <row r="9" spans="1:6" ht="12.75">
      <c r="A9" s="5"/>
      <c r="B9" s="56" t="s">
        <v>14</v>
      </c>
      <c r="C9" s="133"/>
      <c r="D9" s="190">
        <f>SUM(D10,D11,D12,D13,D14,D15,D16)</f>
        <v>4312180</v>
      </c>
      <c r="E9" s="392">
        <f>SUM(E10,E11,E12,E13,E14,E15,E16)</f>
        <v>4312180</v>
      </c>
      <c r="F9" s="392">
        <f>SUM(F10,F11,F12,F13,F14,F15,F16)</f>
        <v>4147000</v>
      </c>
    </row>
    <row r="10" spans="1:6" ht="12.75">
      <c r="A10" s="5"/>
      <c r="B10" s="60" t="s">
        <v>15</v>
      </c>
      <c r="C10" s="134"/>
      <c r="D10" s="191">
        <v>1431360</v>
      </c>
      <c r="E10" s="393">
        <v>1431360</v>
      </c>
      <c r="F10" s="393">
        <v>1431360</v>
      </c>
    </row>
    <row r="11" spans="1:6" ht="12.75">
      <c r="A11" s="5"/>
      <c r="B11" s="416" t="s">
        <v>675</v>
      </c>
      <c r="C11" s="134"/>
      <c r="D11" s="417">
        <v>45440</v>
      </c>
      <c r="E11" s="393">
        <f>SUM('Kiegészítő támogatások 2022.év'!F13)</f>
        <v>45440</v>
      </c>
      <c r="F11" s="393">
        <f>SUM('Kiegészítő támogatások 2022.év'!G13)</f>
        <v>0</v>
      </c>
    </row>
    <row r="12" spans="1:6" ht="12.75">
      <c r="A12" s="5"/>
      <c r="B12" s="60" t="s">
        <v>16</v>
      </c>
      <c r="C12" s="134"/>
      <c r="D12" s="191">
        <v>1952000</v>
      </c>
      <c r="E12" s="393">
        <v>1952000</v>
      </c>
      <c r="F12" s="393">
        <v>1952000</v>
      </c>
    </row>
    <row r="13" spans="1:6" ht="12.75">
      <c r="A13" s="5"/>
      <c r="B13" s="416" t="s">
        <v>675</v>
      </c>
      <c r="C13" s="134"/>
      <c r="D13" s="417">
        <v>91500</v>
      </c>
      <c r="E13" s="393">
        <f>SUM('Kiegészítő támogatások 2022.év'!F14)</f>
        <v>91500</v>
      </c>
      <c r="F13" s="393">
        <f>SUM('Kiegészítő támogatások 2022.év'!G14)</f>
        <v>0</v>
      </c>
    </row>
    <row r="14" spans="1:6" ht="12.75">
      <c r="A14" s="5"/>
      <c r="B14" s="60" t="s">
        <v>17</v>
      </c>
      <c r="C14" s="134"/>
      <c r="D14" s="191">
        <v>100000</v>
      </c>
      <c r="E14" s="393">
        <v>100000</v>
      </c>
      <c r="F14" s="393">
        <v>100000</v>
      </c>
    </row>
    <row r="15" spans="1:6" ht="12.75">
      <c r="A15" s="5"/>
      <c r="B15" s="60" t="s">
        <v>18</v>
      </c>
      <c r="C15" s="134"/>
      <c r="D15" s="191">
        <v>663640</v>
      </c>
      <c r="E15" s="393">
        <v>663640</v>
      </c>
      <c r="F15" s="393">
        <v>663640</v>
      </c>
    </row>
    <row r="16" spans="1:6" ht="12.75">
      <c r="A16" s="5"/>
      <c r="B16" s="416" t="s">
        <v>675</v>
      </c>
      <c r="C16" s="134"/>
      <c r="D16" s="417">
        <v>28240</v>
      </c>
      <c r="E16" s="393">
        <f>SUM('Kiegészítő támogatások 2022.év'!F16)</f>
        <v>28240</v>
      </c>
      <c r="F16" s="393">
        <f>SUM('Kiegészítő támogatások 2022.év'!G16)</f>
        <v>0</v>
      </c>
    </row>
    <row r="17" spans="1:6" ht="12.75">
      <c r="A17" s="5"/>
      <c r="B17" s="56" t="s">
        <v>19</v>
      </c>
      <c r="C17" s="133"/>
      <c r="D17" s="190">
        <f>SUM(D18:D19)</f>
        <v>6600000</v>
      </c>
      <c r="E17" s="392">
        <f>SUM(E18:E19)</f>
        <v>6600000</v>
      </c>
      <c r="F17" s="392">
        <f>SUM(F18:F19)</f>
        <v>6768180</v>
      </c>
    </row>
    <row r="18" spans="1:6" ht="12.75">
      <c r="A18" s="5"/>
      <c r="B18" s="56"/>
      <c r="C18" s="133"/>
      <c r="D18" s="190">
        <v>6000000</v>
      </c>
      <c r="E18" s="392">
        <v>6000000</v>
      </c>
      <c r="F18" s="392">
        <v>6000000</v>
      </c>
    </row>
    <row r="19" spans="1:6" ht="12.75">
      <c r="A19" s="5"/>
      <c r="B19" s="416" t="s">
        <v>676</v>
      </c>
      <c r="C19" s="133"/>
      <c r="D19" s="418">
        <v>600000</v>
      </c>
      <c r="E19" s="462">
        <f>SUM('Kiegészítő támogatások 2022.év'!F17)</f>
        <v>600000</v>
      </c>
      <c r="F19" s="462">
        <f>SUM('Kiegészítő támogatások 2022.év'!G17)</f>
        <v>768180</v>
      </c>
    </row>
    <row r="20" spans="1:6" ht="12.75">
      <c r="A20" s="5"/>
      <c r="B20" s="56" t="s">
        <v>20</v>
      </c>
      <c r="C20" s="133"/>
      <c r="D20" s="190">
        <f>SUM(D21,D22)</f>
        <v>54000</v>
      </c>
      <c r="E20" s="392">
        <f>SUM(E21,E22)</f>
        <v>54000</v>
      </c>
      <c r="F20" s="392">
        <f>SUM(F21,F22)</f>
        <v>51000</v>
      </c>
    </row>
    <row r="21" spans="1:6" ht="12.75">
      <c r="A21" s="5"/>
      <c r="B21" s="56"/>
      <c r="C21" s="133"/>
      <c r="D21" s="190">
        <v>51000</v>
      </c>
      <c r="E21" s="392">
        <v>51000</v>
      </c>
      <c r="F21" s="392">
        <v>51000</v>
      </c>
    </row>
    <row r="22" spans="1:6" ht="12.75">
      <c r="A22" s="5"/>
      <c r="B22" s="416" t="s">
        <v>676</v>
      </c>
      <c r="C22" s="133"/>
      <c r="D22" s="418">
        <v>3000</v>
      </c>
      <c r="E22" s="462">
        <f>SUM('Kiegészítő támogatások 2022.év'!F18)</f>
        <v>3000</v>
      </c>
      <c r="F22" s="462">
        <f>SUM('Kiegészítő támogatások 2022.év'!G18)</f>
        <v>0</v>
      </c>
    </row>
    <row r="23" spans="1:6" ht="12.75">
      <c r="A23" s="5"/>
      <c r="B23" s="56" t="s">
        <v>370</v>
      </c>
      <c r="C23" s="133"/>
      <c r="D23" s="190">
        <v>0</v>
      </c>
      <c r="E23" s="392">
        <v>0</v>
      </c>
      <c r="F23" s="392">
        <v>0</v>
      </c>
    </row>
    <row r="24" spans="1:6" ht="14.25">
      <c r="A24" s="54"/>
      <c r="B24" s="474" t="s">
        <v>706</v>
      </c>
      <c r="C24" s="133"/>
      <c r="D24" s="190"/>
      <c r="E24" s="392">
        <v>0</v>
      </c>
      <c r="F24" s="392">
        <v>0</v>
      </c>
    </row>
    <row r="25" spans="1:6" ht="12.75">
      <c r="A25" s="5"/>
      <c r="B25" s="56" t="s">
        <v>707</v>
      </c>
      <c r="C25" s="133"/>
      <c r="D25" s="190">
        <v>0</v>
      </c>
      <c r="E25" s="392">
        <v>0</v>
      </c>
      <c r="F25" s="392">
        <v>0</v>
      </c>
    </row>
    <row r="26" spans="1:6" ht="15">
      <c r="A26" s="54" t="s">
        <v>21</v>
      </c>
      <c r="B26" s="55" t="s">
        <v>22</v>
      </c>
      <c r="C26" s="135"/>
      <c r="D26" s="395">
        <v>0</v>
      </c>
      <c r="E26" s="192">
        <v>0</v>
      </c>
      <c r="F26" s="192">
        <v>0</v>
      </c>
    </row>
    <row r="27" spans="1:6" ht="12.75">
      <c r="A27" s="5"/>
      <c r="B27" s="56" t="s">
        <v>23</v>
      </c>
      <c r="C27" s="136"/>
      <c r="D27" s="73">
        <v>0</v>
      </c>
      <c r="E27" s="193">
        <v>0</v>
      </c>
      <c r="F27" s="193">
        <v>0</v>
      </c>
    </row>
    <row r="28" spans="1:6" ht="14.25">
      <c r="A28" s="54"/>
      <c r="B28" s="56" t="s">
        <v>24</v>
      </c>
      <c r="C28" s="136"/>
      <c r="D28" s="73">
        <v>0</v>
      </c>
      <c r="E28" s="193">
        <v>0</v>
      </c>
      <c r="F28" s="193">
        <v>0</v>
      </c>
    </row>
    <row r="29" spans="1:6" ht="12.75">
      <c r="A29" s="5"/>
      <c r="B29" s="56" t="s">
        <v>25</v>
      </c>
      <c r="C29" s="136"/>
      <c r="D29" s="73">
        <v>0</v>
      </c>
      <c r="E29" s="193">
        <v>0</v>
      </c>
      <c r="F29" s="193">
        <v>0</v>
      </c>
    </row>
    <row r="30" spans="1:6" ht="28.5">
      <c r="A30" s="54" t="s">
        <v>26</v>
      </c>
      <c r="B30" s="54" t="s">
        <v>27</v>
      </c>
      <c r="C30" s="194" t="s">
        <v>334</v>
      </c>
      <c r="D30" s="192">
        <f>SUM(D31,D32,D39)</f>
        <v>7543600</v>
      </c>
      <c r="E30" s="192">
        <f>SUM(E31,E32,E39,E40)</f>
        <v>8207624</v>
      </c>
      <c r="F30" s="192">
        <f>SUM(F31,F32,F39,F40)</f>
        <v>8207624</v>
      </c>
    </row>
    <row r="31" spans="1:6" ht="12.75">
      <c r="A31" s="5"/>
      <c r="B31" s="221" t="s">
        <v>28</v>
      </c>
      <c r="C31" s="137"/>
      <c r="D31" s="72">
        <v>1663200</v>
      </c>
      <c r="E31" s="394">
        <v>1663200</v>
      </c>
      <c r="F31" s="394">
        <v>1663200</v>
      </c>
    </row>
    <row r="32" spans="1:6" ht="12.75">
      <c r="A32" s="5"/>
      <c r="B32" s="221" t="s">
        <v>502</v>
      </c>
      <c r="C32" s="137"/>
      <c r="D32" s="72">
        <f>SUM(D33,D36)</f>
        <v>5880400</v>
      </c>
      <c r="E32" s="394">
        <v>5880400</v>
      </c>
      <c r="F32" s="394">
        <v>5880400</v>
      </c>
    </row>
    <row r="33" spans="1:6" ht="12.75">
      <c r="A33" s="5"/>
      <c r="B33" s="420" t="s">
        <v>29</v>
      </c>
      <c r="C33" s="138"/>
      <c r="D33" s="71">
        <f>SUM(D34:D35)</f>
        <v>738100</v>
      </c>
      <c r="E33" s="6">
        <v>738100</v>
      </c>
      <c r="F33" s="6">
        <v>738100</v>
      </c>
    </row>
    <row r="34" spans="1:6" ht="12.75">
      <c r="A34" s="5"/>
      <c r="B34" s="311"/>
      <c r="C34" s="138"/>
      <c r="D34" s="73">
        <v>678100</v>
      </c>
      <c r="E34" s="193">
        <v>678100</v>
      </c>
      <c r="F34" s="193">
        <v>678100</v>
      </c>
    </row>
    <row r="35" spans="1:6" ht="12.75">
      <c r="A35" s="5"/>
      <c r="B35" s="416" t="s">
        <v>676</v>
      </c>
      <c r="C35" s="138"/>
      <c r="D35" s="419">
        <v>60000</v>
      </c>
      <c r="E35" s="193">
        <v>60000</v>
      </c>
      <c r="F35" s="193">
        <v>60000</v>
      </c>
    </row>
    <row r="36" spans="1:6" ht="12.75">
      <c r="A36" s="5"/>
      <c r="B36" s="420" t="s">
        <v>496</v>
      </c>
      <c r="C36" s="138"/>
      <c r="D36" s="71">
        <f>SUM(D37:D38)</f>
        <v>5142300</v>
      </c>
      <c r="E36" s="6">
        <v>5142300</v>
      </c>
      <c r="F36" s="6">
        <v>5142300</v>
      </c>
    </row>
    <row r="37" spans="1:6" ht="12.75">
      <c r="A37" s="5"/>
      <c r="B37" s="420"/>
      <c r="C37" s="138"/>
      <c r="D37" s="73">
        <v>4590600</v>
      </c>
      <c r="E37" s="193">
        <v>4590600</v>
      </c>
      <c r="F37" s="193">
        <v>4590600</v>
      </c>
    </row>
    <row r="38" spans="1:6" ht="14.25">
      <c r="A38" s="54"/>
      <c r="B38" s="416" t="s">
        <v>676</v>
      </c>
      <c r="C38" s="138"/>
      <c r="D38" s="419">
        <v>551700</v>
      </c>
      <c r="E38" s="193">
        <v>551700</v>
      </c>
      <c r="F38" s="193">
        <v>551700</v>
      </c>
    </row>
    <row r="39" spans="1:6" ht="14.25">
      <c r="A39" s="54"/>
      <c r="B39" s="420" t="s">
        <v>591</v>
      </c>
      <c r="C39" s="138"/>
      <c r="D39" s="71">
        <v>0</v>
      </c>
      <c r="E39" s="6">
        <v>0</v>
      </c>
      <c r="F39" s="6">
        <v>0</v>
      </c>
    </row>
    <row r="40" spans="1:7" ht="14.25">
      <c r="A40" s="54"/>
      <c r="B40" s="475" t="s">
        <v>708</v>
      </c>
      <c r="C40" s="138"/>
      <c r="D40" s="71">
        <v>0</v>
      </c>
      <c r="E40" s="6">
        <v>664024</v>
      </c>
      <c r="F40" s="6">
        <v>664024</v>
      </c>
      <c r="G40" s="162">
        <f>SUM(F8,F30,F41)</f>
        <v>21443804</v>
      </c>
    </row>
    <row r="41" spans="1:7" ht="18">
      <c r="A41" s="54" t="s">
        <v>30</v>
      </c>
      <c r="B41" s="55" t="s">
        <v>465</v>
      </c>
      <c r="C41" s="62" t="s">
        <v>334</v>
      </c>
      <c r="D41" s="45">
        <v>2270000</v>
      </c>
      <c r="E41" s="45">
        <v>2270000</v>
      </c>
      <c r="F41" s="45">
        <v>2270000</v>
      </c>
      <c r="G41" s="556">
        <f>G40/F151</f>
        <v>0.34128687239760214</v>
      </c>
    </row>
    <row r="42" spans="1:8" ht="18">
      <c r="A42" s="54" t="s">
        <v>31</v>
      </c>
      <c r="B42" s="55" t="s">
        <v>32</v>
      </c>
      <c r="C42" s="62" t="s">
        <v>334</v>
      </c>
      <c r="D42" s="45">
        <f>SUM(D43:D49)</f>
        <v>1957827</v>
      </c>
      <c r="E42" s="45">
        <f>SUM(E43:E49)</f>
        <v>4385342</v>
      </c>
      <c r="F42" s="45">
        <f>SUM(F43:F49)</f>
        <v>4385342</v>
      </c>
      <c r="G42" s="556">
        <f>F42/F151</f>
        <v>0.06979450360457712</v>
      </c>
      <c r="H42" s="162">
        <f>SUM(F42,-D42)</f>
        <v>2427515</v>
      </c>
    </row>
    <row r="43" spans="1:6" ht="14.25">
      <c r="A43" s="54"/>
      <c r="B43" s="314" t="s">
        <v>579</v>
      </c>
      <c r="C43" s="62"/>
      <c r="D43" s="381">
        <v>0</v>
      </c>
      <c r="E43" s="317">
        <v>815613</v>
      </c>
      <c r="F43" s="317">
        <v>815613</v>
      </c>
    </row>
    <row r="44" spans="1:6" ht="14.25">
      <c r="A44" s="54"/>
      <c r="B44" s="314" t="s">
        <v>579</v>
      </c>
      <c r="C44" s="62"/>
      <c r="D44" s="381">
        <v>0</v>
      </c>
      <c r="E44" s="317">
        <v>815612</v>
      </c>
      <c r="F44" s="317">
        <v>815612</v>
      </c>
    </row>
    <row r="45" spans="1:6" ht="14.25">
      <c r="A45" s="54" t="s">
        <v>33</v>
      </c>
      <c r="B45" s="463" t="s">
        <v>580</v>
      </c>
      <c r="C45" s="62"/>
      <c r="D45" s="381">
        <v>0</v>
      </c>
      <c r="E45" s="317">
        <v>796290</v>
      </c>
      <c r="F45" s="317">
        <v>796290</v>
      </c>
    </row>
    <row r="46" spans="1:11" ht="12.75">
      <c r="A46" s="5"/>
      <c r="B46" s="314" t="s">
        <v>677</v>
      </c>
      <c r="C46" s="62"/>
      <c r="D46" s="381">
        <v>1957827</v>
      </c>
      <c r="E46" s="317">
        <v>1957827</v>
      </c>
      <c r="F46" s="317">
        <v>1957827</v>
      </c>
      <c r="J46" s="162">
        <f>SUM(F42,F55)</f>
        <v>8968774</v>
      </c>
      <c r="K46">
        <f>J46/J47</f>
        <v>2.3272383529411154</v>
      </c>
    </row>
    <row r="47" spans="1:10" ht="15">
      <c r="A47" s="5"/>
      <c r="B47" s="55" t="s">
        <v>7</v>
      </c>
      <c r="C47" s="62" t="s">
        <v>334</v>
      </c>
      <c r="D47" s="389">
        <f>SUM(D48:D49)</f>
        <v>0</v>
      </c>
      <c r="E47" s="45">
        <f>SUM(E48:E49)</f>
        <v>0</v>
      </c>
      <c r="F47" s="45">
        <f>SUM(F48:F49)</f>
        <v>0</v>
      </c>
      <c r="J47" s="162">
        <f>SUM(D42,D55)</f>
        <v>3853827</v>
      </c>
    </row>
    <row r="48" spans="1:6" ht="14.25">
      <c r="A48" s="482"/>
      <c r="B48" s="314" t="s">
        <v>335</v>
      </c>
      <c r="C48" s="139"/>
      <c r="D48" s="73">
        <v>0</v>
      </c>
      <c r="E48" s="193">
        <v>0</v>
      </c>
      <c r="F48" s="193">
        <v>0</v>
      </c>
    </row>
    <row r="49" spans="1:6" ht="12.75">
      <c r="A49" s="398"/>
      <c r="B49" s="314" t="s">
        <v>532</v>
      </c>
      <c r="C49" s="139"/>
      <c r="D49" s="73">
        <v>0</v>
      </c>
      <c r="E49" s="193">
        <v>0</v>
      </c>
      <c r="F49" s="193">
        <v>0</v>
      </c>
    </row>
    <row r="50" spans="1:7" ht="20.25">
      <c r="A50" s="163" t="s">
        <v>34</v>
      </c>
      <c r="B50" s="164" t="s">
        <v>35</v>
      </c>
      <c r="C50" s="165"/>
      <c r="D50" s="196">
        <f>SUM(D8,D30,D41,D42)</f>
        <v>22737607</v>
      </c>
      <c r="E50" s="196">
        <f>SUM(E8,E30,E41,E42)</f>
        <v>25829146</v>
      </c>
      <c r="F50" s="196">
        <f>SUM(F8,F30,F41,F42)</f>
        <v>25829146</v>
      </c>
      <c r="G50" s="554">
        <f>F50/F151</f>
        <v>0.41108137600217926</v>
      </c>
    </row>
    <row r="51" spans="1:6" ht="12.75">
      <c r="A51" s="483" t="s">
        <v>36</v>
      </c>
      <c r="B51" s="7" t="s">
        <v>37</v>
      </c>
      <c r="C51" s="136"/>
      <c r="D51" s="71">
        <v>0</v>
      </c>
      <c r="E51" s="71">
        <v>0</v>
      </c>
      <c r="F51" s="71">
        <v>0</v>
      </c>
    </row>
    <row r="52" spans="1:6" ht="24">
      <c r="A52" s="483" t="s">
        <v>38</v>
      </c>
      <c r="B52" s="7" t="s">
        <v>39</v>
      </c>
      <c r="C52" s="136"/>
      <c r="D52" s="71">
        <v>0</v>
      </c>
      <c r="E52" s="71">
        <v>0</v>
      </c>
      <c r="F52" s="71">
        <v>0</v>
      </c>
    </row>
    <row r="53" spans="1:6" ht="24">
      <c r="A53" s="483" t="s">
        <v>40</v>
      </c>
      <c r="B53" s="7" t="s">
        <v>41</v>
      </c>
      <c r="C53" s="136"/>
      <c r="D53" s="71">
        <v>0</v>
      </c>
      <c r="E53" s="71">
        <v>0</v>
      </c>
      <c r="F53" s="71">
        <v>0</v>
      </c>
    </row>
    <row r="54" spans="1:6" ht="24">
      <c r="A54" s="483" t="s">
        <v>42</v>
      </c>
      <c r="B54" s="7" t="s">
        <v>43</v>
      </c>
      <c r="C54" s="136"/>
      <c r="D54" s="71">
        <v>0</v>
      </c>
      <c r="E54" s="71">
        <v>0</v>
      </c>
      <c r="F54" s="71">
        <v>0</v>
      </c>
    </row>
    <row r="55" spans="1:7" ht="30">
      <c r="A55" s="484" t="s">
        <v>44</v>
      </c>
      <c r="B55" s="57" t="s">
        <v>45</v>
      </c>
      <c r="C55" s="197"/>
      <c r="D55" s="58">
        <f>SUM(D56,D58,D66)</f>
        <v>1896000</v>
      </c>
      <c r="E55" s="58">
        <f>SUM(E56,E58,E66)</f>
        <v>4583432</v>
      </c>
      <c r="F55" s="58">
        <f>SUM(F56,F58,F66)</f>
        <v>4583432</v>
      </c>
      <c r="G55" s="555">
        <f>F55/F151</f>
        <v>0.07294718661516801</v>
      </c>
    </row>
    <row r="56" spans="1:6" ht="12.75">
      <c r="A56" s="398"/>
      <c r="B56" s="61" t="s">
        <v>46</v>
      </c>
      <c r="C56" s="62" t="s">
        <v>275</v>
      </c>
      <c r="D56" s="71">
        <v>1896000</v>
      </c>
      <c r="E56" s="6">
        <v>1564291</v>
      </c>
      <c r="F56" s="6">
        <v>1564291</v>
      </c>
    </row>
    <row r="57" spans="1:6" ht="12.75">
      <c r="A57" s="398"/>
      <c r="B57" s="61" t="s">
        <v>47</v>
      </c>
      <c r="C57" s="62" t="s">
        <v>334</v>
      </c>
      <c r="D57" s="71">
        <v>0</v>
      </c>
      <c r="E57" s="71">
        <v>0</v>
      </c>
      <c r="F57" s="71">
        <v>0</v>
      </c>
    </row>
    <row r="58" spans="1:6" ht="12.75">
      <c r="A58" s="398"/>
      <c r="B58" s="464" t="s">
        <v>582</v>
      </c>
      <c r="C58" s="65" t="s">
        <v>328</v>
      </c>
      <c r="D58" s="382">
        <v>0</v>
      </c>
      <c r="E58" s="354">
        <v>3019141</v>
      </c>
      <c r="F58" s="354">
        <v>3019141</v>
      </c>
    </row>
    <row r="59" spans="1:6" ht="12.75">
      <c r="A59" s="398"/>
      <c r="B59" s="476" t="s">
        <v>709</v>
      </c>
      <c r="C59" s="65" t="s">
        <v>328</v>
      </c>
      <c r="D59" s="477">
        <v>0</v>
      </c>
      <c r="E59" s="477">
        <v>1059081</v>
      </c>
      <c r="F59" s="477">
        <v>1059081</v>
      </c>
    </row>
    <row r="60" spans="1:6" ht="12.75">
      <c r="A60" s="398"/>
      <c r="B60" s="476" t="s">
        <v>710</v>
      </c>
      <c r="C60" s="65" t="s">
        <v>328</v>
      </c>
      <c r="D60" s="477">
        <v>0</v>
      </c>
      <c r="E60" s="477">
        <v>38952</v>
      </c>
      <c r="F60" s="477">
        <v>38952</v>
      </c>
    </row>
    <row r="61" spans="1:6" ht="12.75">
      <c r="A61" s="398"/>
      <c r="B61" s="476" t="s">
        <v>712</v>
      </c>
      <c r="C61" s="65" t="s">
        <v>328</v>
      </c>
      <c r="D61" s="477">
        <v>0</v>
      </c>
      <c r="E61" s="477">
        <v>485506</v>
      </c>
      <c r="F61" s="477">
        <v>485506</v>
      </c>
    </row>
    <row r="62" spans="1:6" ht="12.75">
      <c r="A62" s="398"/>
      <c r="B62" s="476" t="s">
        <v>711</v>
      </c>
      <c r="C62" s="65" t="s">
        <v>328</v>
      </c>
      <c r="D62" s="477">
        <v>0</v>
      </c>
      <c r="E62" s="477">
        <v>1052731</v>
      </c>
      <c r="F62" s="477">
        <v>1052731</v>
      </c>
    </row>
    <row r="63" spans="1:6" ht="12.75">
      <c r="A63" s="398"/>
      <c r="B63" s="476" t="s">
        <v>583</v>
      </c>
      <c r="C63" s="65" t="s">
        <v>328</v>
      </c>
      <c r="D63" s="477">
        <v>0</v>
      </c>
      <c r="E63" s="381">
        <v>0</v>
      </c>
      <c r="F63" s="381">
        <v>0</v>
      </c>
    </row>
    <row r="64" spans="1:6" ht="25.5">
      <c r="A64" s="398"/>
      <c r="B64" s="168" t="s">
        <v>430</v>
      </c>
      <c r="C64" s="28" t="s">
        <v>293</v>
      </c>
      <c r="D64" s="6">
        <f>SUM(D65)</f>
        <v>0</v>
      </c>
      <c r="E64" s="6">
        <f>SUM(E65)</f>
        <v>0</v>
      </c>
      <c r="F64" s="6">
        <f>SUM(F65)</f>
        <v>0</v>
      </c>
    </row>
    <row r="65" spans="1:6" ht="12.75">
      <c r="A65" s="398"/>
      <c r="B65" s="61" t="s">
        <v>429</v>
      </c>
      <c r="C65" s="62"/>
      <c r="D65" s="71">
        <v>0</v>
      </c>
      <c r="E65" s="71">
        <v>0</v>
      </c>
      <c r="F65" s="71">
        <v>0</v>
      </c>
    </row>
    <row r="66" spans="1:227" ht="12.75">
      <c r="A66" s="398"/>
      <c r="B66" s="314" t="s">
        <v>581</v>
      </c>
      <c r="C66" s="364" t="s">
        <v>438</v>
      </c>
      <c r="D66" s="354">
        <v>0</v>
      </c>
      <c r="E66" s="354">
        <v>0</v>
      </c>
      <c r="F66" s="354">
        <v>0</v>
      </c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1"/>
      <c r="BX66" s="351"/>
      <c r="BY66" s="351"/>
      <c r="BZ66" s="351"/>
      <c r="CA66" s="351"/>
      <c r="CB66" s="351"/>
      <c r="CC66" s="351"/>
      <c r="CD66" s="351"/>
      <c r="CE66" s="351"/>
      <c r="CF66" s="351"/>
      <c r="CG66" s="351"/>
      <c r="CH66" s="351"/>
      <c r="CI66" s="351"/>
      <c r="CJ66" s="351"/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351"/>
      <c r="DD66" s="351"/>
      <c r="DE66" s="351"/>
      <c r="DF66" s="351"/>
      <c r="DG66" s="351"/>
      <c r="DH66" s="351"/>
      <c r="DI66" s="351"/>
      <c r="DJ66" s="351"/>
      <c r="DK66" s="351"/>
      <c r="DL66" s="351"/>
      <c r="DM66" s="351"/>
      <c r="DN66" s="351"/>
      <c r="DO66" s="351"/>
      <c r="DP66" s="351"/>
      <c r="DQ66" s="351"/>
      <c r="DR66" s="351"/>
      <c r="DS66" s="351"/>
      <c r="DT66" s="351"/>
      <c r="DU66" s="351"/>
      <c r="DV66" s="351"/>
      <c r="DW66" s="351"/>
      <c r="DX66" s="351"/>
      <c r="DY66" s="351"/>
      <c r="DZ66" s="351"/>
      <c r="EA66" s="351"/>
      <c r="EB66" s="351"/>
      <c r="EC66" s="351"/>
      <c r="ED66" s="351"/>
      <c r="EE66" s="351"/>
      <c r="EF66" s="351"/>
      <c r="EG66" s="351"/>
      <c r="EH66" s="351"/>
      <c r="EI66" s="351"/>
      <c r="EJ66" s="351"/>
      <c r="EK66" s="351"/>
      <c r="EL66" s="351"/>
      <c r="EM66" s="351"/>
      <c r="EN66" s="351"/>
      <c r="EO66" s="351"/>
      <c r="EP66" s="351"/>
      <c r="EQ66" s="351"/>
      <c r="ER66" s="351"/>
      <c r="ES66" s="351"/>
      <c r="ET66" s="351"/>
      <c r="EU66" s="351"/>
      <c r="EV66" s="351"/>
      <c r="EW66" s="351"/>
      <c r="EX66" s="351"/>
      <c r="EY66" s="351"/>
      <c r="EZ66" s="351"/>
      <c r="FA66" s="351"/>
      <c r="FB66" s="351"/>
      <c r="FC66" s="351"/>
      <c r="FD66" s="351"/>
      <c r="FE66" s="351"/>
      <c r="FF66" s="351"/>
      <c r="FG66" s="351"/>
      <c r="FH66" s="351"/>
      <c r="FI66" s="351"/>
      <c r="FJ66" s="351"/>
      <c r="FK66" s="351"/>
      <c r="FL66" s="351"/>
      <c r="FM66" s="351"/>
      <c r="FN66" s="351"/>
      <c r="FO66" s="351"/>
      <c r="FP66" s="351"/>
      <c r="FQ66" s="351"/>
      <c r="FR66" s="351"/>
      <c r="FS66" s="351"/>
      <c r="FT66" s="351"/>
      <c r="FU66" s="351"/>
      <c r="FV66" s="351"/>
      <c r="FW66" s="351"/>
      <c r="FX66" s="351"/>
      <c r="FY66" s="351"/>
      <c r="FZ66" s="351"/>
      <c r="GA66" s="351"/>
      <c r="GB66" s="351"/>
      <c r="GC66" s="351"/>
      <c r="GD66" s="351"/>
      <c r="GE66" s="351"/>
      <c r="GF66" s="351"/>
      <c r="GG66" s="351"/>
      <c r="GH66" s="351"/>
      <c r="GI66" s="351"/>
      <c r="GJ66" s="351"/>
      <c r="GK66" s="351"/>
      <c r="GL66" s="351"/>
      <c r="GM66" s="351"/>
      <c r="GN66" s="351"/>
      <c r="GO66" s="351"/>
      <c r="GP66" s="351"/>
      <c r="GQ66" s="351"/>
      <c r="GR66" s="351"/>
      <c r="GS66" s="351"/>
      <c r="GT66" s="351"/>
      <c r="GU66" s="351"/>
      <c r="GV66" s="351"/>
      <c r="GW66" s="351"/>
      <c r="GX66" s="351"/>
      <c r="GY66" s="351"/>
      <c r="GZ66" s="351"/>
      <c r="HA66" s="351"/>
      <c r="HB66" s="351"/>
      <c r="HC66" s="351"/>
      <c r="HD66" s="351"/>
      <c r="HE66" s="351"/>
      <c r="HF66" s="351"/>
      <c r="HG66" s="351"/>
      <c r="HH66" s="351"/>
      <c r="HI66" s="351"/>
      <c r="HJ66" s="351"/>
      <c r="HK66" s="351"/>
      <c r="HL66" s="351"/>
      <c r="HM66" s="351"/>
      <c r="HN66" s="351"/>
      <c r="HO66" s="351"/>
      <c r="HP66" s="351"/>
      <c r="HQ66" s="351"/>
      <c r="HR66" s="351"/>
      <c r="HS66" s="351"/>
    </row>
    <row r="67" spans="1:7" ht="15.75">
      <c r="A67" s="8" t="s">
        <v>48</v>
      </c>
      <c r="B67" s="9" t="s">
        <v>49</v>
      </c>
      <c r="C67" s="140"/>
      <c r="D67" s="198">
        <f>SUM(D50,D55)</f>
        <v>24633607</v>
      </c>
      <c r="E67" s="198">
        <f>SUM(E50,E55)</f>
        <v>30412578</v>
      </c>
      <c r="F67" s="198">
        <f>SUM(F50,F55)</f>
        <v>30412578</v>
      </c>
      <c r="G67">
        <f>F67/F156</f>
        <v>0.3019871492869507</v>
      </c>
    </row>
    <row r="68" spans="1:6" ht="12.75">
      <c r="A68" s="483" t="s">
        <v>50</v>
      </c>
      <c r="B68" s="7" t="s">
        <v>51</v>
      </c>
      <c r="C68" s="139"/>
      <c r="D68" s="71">
        <v>0</v>
      </c>
      <c r="E68" s="71">
        <v>0</v>
      </c>
      <c r="F68" s="71">
        <v>0</v>
      </c>
    </row>
    <row r="69" spans="1:6" ht="24">
      <c r="A69" s="483" t="s">
        <v>52</v>
      </c>
      <c r="B69" s="7" t="s">
        <v>53</v>
      </c>
      <c r="C69" s="136"/>
      <c r="D69" s="71">
        <v>0</v>
      </c>
      <c r="E69" s="71">
        <v>0</v>
      </c>
      <c r="F69" s="71">
        <v>0</v>
      </c>
    </row>
    <row r="70" spans="1:6" ht="24">
      <c r="A70" s="483" t="s">
        <v>54</v>
      </c>
      <c r="B70" s="7" t="s">
        <v>55</v>
      </c>
      <c r="C70" s="136"/>
      <c r="D70" s="71">
        <v>0</v>
      </c>
      <c r="E70" s="71">
        <v>0</v>
      </c>
      <c r="F70" s="71">
        <v>0</v>
      </c>
    </row>
    <row r="71" spans="1:6" ht="24">
      <c r="A71" s="483" t="s">
        <v>56</v>
      </c>
      <c r="B71" s="7" t="s">
        <v>57</v>
      </c>
      <c r="C71" s="136"/>
      <c r="D71" s="71">
        <v>0</v>
      </c>
      <c r="E71" s="71">
        <v>0</v>
      </c>
      <c r="F71" s="71">
        <v>0</v>
      </c>
    </row>
    <row r="72" spans="1:6" ht="12.75">
      <c r="A72" s="483" t="s">
        <v>58</v>
      </c>
      <c r="B72" s="7" t="s">
        <v>59</v>
      </c>
      <c r="C72" s="136"/>
      <c r="D72" s="71">
        <v>0</v>
      </c>
      <c r="E72" s="71">
        <v>0</v>
      </c>
      <c r="F72" s="71">
        <v>0</v>
      </c>
    </row>
    <row r="73" spans="1:6" ht="12.75">
      <c r="A73" s="483"/>
      <c r="B73" s="355" t="s">
        <v>497</v>
      </c>
      <c r="C73" s="65" t="s">
        <v>438</v>
      </c>
      <c r="D73" s="71">
        <v>0</v>
      </c>
      <c r="E73" s="71">
        <v>0</v>
      </c>
      <c r="F73" s="71">
        <v>0</v>
      </c>
    </row>
    <row r="74" spans="1:6" ht="12.75">
      <c r="A74" s="483"/>
      <c r="B74" s="355" t="s">
        <v>498</v>
      </c>
      <c r="C74" s="65" t="s">
        <v>438</v>
      </c>
      <c r="D74" s="71">
        <v>0</v>
      </c>
      <c r="E74" s="71">
        <v>0</v>
      </c>
      <c r="F74" s="71">
        <v>0</v>
      </c>
    </row>
    <row r="75" spans="1:6" ht="12.75">
      <c r="A75" s="483"/>
      <c r="B75" s="355" t="s">
        <v>499</v>
      </c>
      <c r="C75" s="65" t="s">
        <v>438</v>
      </c>
      <c r="D75" s="71">
        <v>0</v>
      </c>
      <c r="E75" s="71">
        <v>0</v>
      </c>
      <c r="F75" s="71">
        <v>0</v>
      </c>
    </row>
    <row r="76" spans="1:6" ht="12.75">
      <c r="A76" s="483"/>
      <c r="B76" s="465" t="s">
        <v>584</v>
      </c>
      <c r="C76" s="65" t="s">
        <v>438</v>
      </c>
      <c r="D76" s="316">
        <v>0</v>
      </c>
      <c r="E76" s="316">
        <v>0</v>
      </c>
      <c r="F76" s="316">
        <v>0</v>
      </c>
    </row>
    <row r="77" spans="1:6" ht="12.75">
      <c r="A77" s="483"/>
      <c r="B77" s="465" t="s">
        <v>585</v>
      </c>
      <c r="C77" s="65" t="s">
        <v>438</v>
      </c>
      <c r="D77" s="316">
        <v>0</v>
      </c>
      <c r="E77" s="316">
        <v>0</v>
      </c>
      <c r="F77" s="316">
        <v>0</v>
      </c>
    </row>
    <row r="78" spans="1:7" ht="18">
      <c r="A78" s="483"/>
      <c r="B78" s="466" t="s">
        <v>703</v>
      </c>
      <c r="C78" s="65" t="s">
        <v>438</v>
      </c>
      <c r="D78" s="316">
        <v>0</v>
      </c>
      <c r="E78" s="382">
        <v>5974825</v>
      </c>
      <c r="F78" s="382">
        <v>5974825</v>
      </c>
      <c r="G78" s="556">
        <f>F79/F151</f>
        <v>0.09509177277375802</v>
      </c>
    </row>
    <row r="79" spans="1:6" ht="31.5">
      <c r="A79" s="8" t="s">
        <v>60</v>
      </c>
      <c r="B79" s="9" t="s">
        <v>61</v>
      </c>
      <c r="C79" s="140"/>
      <c r="D79" s="198">
        <f>SUM(D76:D77)</f>
        <v>0</v>
      </c>
      <c r="E79" s="198">
        <f>SUM(E68:E78)</f>
        <v>5974825</v>
      </c>
      <c r="F79" s="198">
        <f>SUM(F68:F78)</f>
        <v>5974825</v>
      </c>
    </row>
    <row r="80" spans="1:6" ht="12.75">
      <c r="A80" s="483" t="s">
        <v>62</v>
      </c>
      <c r="B80" s="7" t="s">
        <v>63</v>
      </c>
      <c r="C80" s="136"/>
      <c r="D80" s="71">
        <v>0</v>
      </c>
      <c r="E80" s="71">
        <v>0</v>
      </c>
      <c r="F80" s="71">
        <v>0</v>
      </c>
    </row>
    <row r="81" spans="1:6" ht="12.75">
      <c r="A81" s="483" t="s">
        <v>64</v>
      </c>
      <c r="B81" s="7" t="s">
        <v>65</v>
      </c>
      <c r="C81" s="136"/>
      <c r="D81" s="71">
        <v>0</v>
      </c>
      <c r="E81" s="71">
        <v>0</v>
      </c>
      <c r="F81" s="71">
        <v>0</v>
      </c>
    </row>
    <row r="82" spans="1:6" ht="12.75">
      <c r="A82" s="483" t="s">
        <v>66</v>
      </c>
      <c r="B82" s="7" t="s">
        <v>67</v>
      </c>
      <c r="C82" s="141"/>
      <c r="D82" s="279">
        <f>SUM(D80:D81)</f>
        <v>0</v>
      </c>
      <c r="E82" s="279">
        <f>SUM(E80:E81)</f>
        <v>0</v>
      </c>
      <c r="F82" s="279">
        <f>SUM(F80:F81)</f>
        <v>0</v>
      </c>
    </row>
    <row r="83" spans="1:6" ht="12.75">
      <c r="A83" s="483" t="s">
        <v>68</v>
      </c>
      <c r="B83" s="7" t="s">
        <v>69</v>
      </c>
      <c r="C83" s="142"/>
      <c r="D83" s="280">
        <v>0</v>
      </c>
      <c r="E83" s="280">
        <v>0</v>
      </c>
      <c r="F83" s="280">
        <v>0</v>
      </c>
    </row>
    <row r="84" spans="1:6" ht="12.75">
      <c r="A84" s="483" t="s">
        <v>70</v>
      </c>
      <c r="B84" s="7" t="s">
        <v>71</v>
      </c>
      <c r="C84" s="143"/>
      <c r="D84" s="117">
        <v>0</v>
      </c>
      <c r="E84" s="117">
        <v>0</v>
      </c>
      <c r="F84" s="117">
        <v>0</v>
      </c>
    </row>
    <row r="85" spans="1:6" ht="30">
      <c r="A85" s="75" t="s">
        <v>72</v>
      </c>
      <c r="B85" s="76" t="s">
        <v>73</v>
      </c>
      <c r="C85" s="151" t="s">
        <v>336</v>
      </c>
      <c r="D85" s="199">
        <v>881610</v>
      </c>
      <c r="E85" s="199">
        <v>896610</v>
      </c>
      <c r="F85" s="199">
        <v>788946</v>
      </c>
    </row>
    <row r="86" spans="1:6" ht="15">
      <c r="A86" s="484" t="s">
        <v>74</v>
      </c>
      <c r="B86" s="57" t="s">
        <v>75</v>
      </c>
      <c r="C86" s="62" t="s">
        <v>336</v>
      </c>
      <c r="D86" s="45">
        <v>11000000</v>
      </c>
      <c r="E86" s="45">
        <v>18252512</v>
      </c>
      <c r="F86" s="45">
        <v>17512020</v>
      </c>
    </row>
    <row r="87" spans="1:6" ht="12.75">
      <c r="A87" s="483" t="s">
        <v>76</v>
      </c>
      <c r="B87" s="7" t="s">
        <v>77</v>
      </c>
      <c r="C87" s="63"/>
      <c r="D87" s="10">
        <v>0</v>
      </c>
      <c r="E87" s="10">
        <v>0</v>
      </c>
      <c r="F87" s="10">
        <v>0</v>
      </c>
    </row>
    <row r="88" spans="1:6" ht="12.75">
      <c r="A88" s="483" t="s">
        <v>78</v>
      </c>
      <c r="B88" s="7" t="s">
        <v>79</v>
      </c>
      <c r="C88" s="63"/>
      <c r="D88" s="10">
        <v>0</v>
      </c>
      <c r="E88" s="10">
        <v>0</v>
      </c>
      <c r="F88" s="10">
        <v>0</v>
      </c>
    </row>
    <row r="89" spans="1:6" ht="15">
      <c r="A89" s="484" t="s">
        <v>80</v>
      </c>
      <c r="B89" s="57" t="s">
        <v>81</v>
      </c>
      <c r="C89" s="188" t="s">
        <v>336</v>
      </c>
      <c r="D89" s="45">
        <v>0</v>
      </c>
      <c r="E89" s="45">
        <v>0</v>
      </c>
      <c r="F89" s="45">
        <v>0</v>
      </c>
    </row>
    <row r="90" spans="1:6" ht="12.75">
      <c r="A90" s="483" t="s">
        <v>82</v>
      </c>
      <c r="B90" s="7" t="s">
        <v>83</v>
      </c>
      <c r="C90" s="143"/>
      <c r="D90" s="10">
        <v>0</v>
      </c>
      <c r="E90" s="10">
        <v>0</v>
      </c>
      <c r="F90" s="10">
        <v>0</v>
      </c>
    </row>
    <row r="91" spans="1:6" ht="15">
      <c r="A91" s="75" t="s">
        <v>84</v>
      </c>
      <c r="B91" s="76" t="s">
        <v>85</v>
      </c>
      <c r="C91" s="144"/>
      <c r="D91" s="200">
        <f>SUM(D86,D89)</f>
        <v>11000000</v>
      </c>
      <c r="E91" s="200">
        <f>SUM(E86,E89)</f>
        <v>18252512</v>
      </c>
      <c r="F91" s="200">
        <f>SUM(F86,F89)</f>
        <v>17512020</v>
      </c>
    </row>
    <row r="92" spans="1:6" ht="15">
      <c r="A92" s="484" t="s">
        <v>86</v>
      </c>
      <c r="B92" s="57" t="s">
        <v>87</v>
      </c>
      <c r="C92" s="145"/>
      <c r="D92" s="45">
        <f>SUM(D93:D94)</f>
        <v>88603</v>
      </c>
      <c r="E92" s="45">
        <f>SUM(E93:E94)</f>
        <v>110250</v>
      </c>
      <c r="F92" s="45">
        <f>SUM(F93:F94)</f>
        <v>60322</v>
      </c>
    </row>
    <row r="93" spans="1:6" ht="15">
      <c r="A93" s="484"/>
      <c r="B93" s="64" t="s">
        <v>337</v>
      </c>
      <c r="C93" s="62" t="s">
        <v>336</v>
      </c>
      <c r="D93" s="356">
        <v>88603</v>
      </c>
      <c r="E93" s="356">
        <v>110250</v>
      </c>
      <c r="F93" s="356">
        <v>60322</v>
      </c>
    </row>
    <row r="94" spans="1:6" ht="15">
      <c r="A94" s="484"/>
      <c r="B94" s="64" t="s">
        <v>456</v>
      </c>
      <c r="C94" s="62" t="s">
        <v>336</v>
      </c>
      <c r="D94" s="348">
        <v>0</v>
      </c>
      <c r="E94" s="348">
        <v>0</v>
      </c>
      <c r="F94" s="348">
        <v>0</v>
      </c>
    </row>
    <row r="95" spans="1:8" ht="15.75">
      <c r="A95" s="8" t="s">
        <v>88</v>
      </c>
      <c r="B95" s="9" t="s">
        <v>89</v>
      </c>
      <c r="C95" s="140"/>
      <c r="D95" s="198">
        <f>SUM(D85,D91,D92)</f>
        <v>11970213</v>
      </c>
      <c r="E95" s="198">
        <f>SUM(E85,E91,E92)</f>
        <v>19259372</v>
      </c>
      <c r="F95" s="198">
        <f>SUM(F85,F91,F92)</f>
        <v>18361288</v>
      </c>
      <c r="G95" s="557">
        <f>F95/F151</f>
        <v>0.2922273750828735</v>
      </c>
      <c r="H95" s="162">
        <f>SUM(F95,-D95)</f>
        <v>6391075</v>
      </c>
    </row>
    <row r="96" spans="1:6" ht="15">
      <c r="A96" s="484" t="s">
        <v>90</v>
      </c>
      <c r="B96" s="59" t="s">
        <v>91</v>
      </c>
      <c r="C96" s="146"/>
      <c r="D96" s="45">
        <v>0</v>
      </c>
      <c r="E96" s="45">
        <v>0</v>
      </c>
      <c r="F96" s="45">
        <v>0</v>
      </c>
    </row>
    <row r="97" spans="1:6" ht="15">
      <c r="A97" s="484" t="s">
        <v>92</v>
      </c>
      <c r="B97" s="59" t="s">
        <v>338</v>
      </c>
      <c r="C97" s="147"/>
      <c r="D97" s="201">
        <f>SUM(D98:D100)</f>
        <v>171948</v>
      </c>
      <c r="E97" s="201">
        <f>SUM(E98:E100)</f>
        <v>246652</v>
      </c>
      <c r="F97" s="201">
        <f>SUM(F98:F100)</f>
        <v>204314</v>
      </c>
    </row>
    <row r="98" spans="1:6" ht="15">
      <c r="A98" s="484"/>
      <c r="B98" s="43" t="s">
        <v>410</v>
      </c>
      <c r="C98" s="62" t="s">
        <v>285</v>
      </c>
      <c r="D98" s="202">
        <v>5669</v>
      </c>
      <c r="E98" s="217">
        <v>0</v>
      </c>
      <c r="F98" s="568">
        <v>204314</v>
      </c>
    </row>
    <row r="99" spans="1:6" ht="15">
      <c r="A99" s="484"/>
      <c r="B99" s="43" t="s">
        <v>713</v>
      </c>
      <c r="C99" s="62" t="s">
        <v>285</v>
      </c>
      <c r="D99" s="202">
        <v>22676</v>
      </c>
      <c r="E99" s="217">
        <v>34014</v>
      </c>
      <c r="F99" s="569"/>
    </row>
    <row r="100" spans="1:6" ht="15">
      <c r="A100" s="484"/>
      <c r="B100" s="43" t="s">
        <v>371</v>
      </c>
      <c r="C100" s="62" t="s">
        <v>285</v>
      </c>
      <c r="D100" s="202">
        <v>143603</v>
      </c>
      <c r="E100" s="217">
        <v>212638</v>
      </c>
      <c r="F100" s="570"/>
    </row>
    <row r="101" spans="1:6" ht="15">
      <c r="A101" s="484" t="s">
        <v>93</v>
      </c>
      <c r="B101" s="59" t="s">
        <v>340</v>
      </c>
      <c r="C101" s="188" t="s">
        <v>297</v>
      </c>
      <c r="D101" s="201">
        <f>SUM(D102)</f>
        <v>1241722</v>
      </c>
      <c r="E101" s="201">
        <f>SUM(E102)</f>
        <v>1555018</v>
      </c>
      <c r="F101" s="201">
        <f>SUM(F102)</f>
        <v>1555018</v>
      </c>
    </row>
    <row r="102" spans="1:6" ht="15">
      <c r="A102" s="484"/>
      <c r="B102" s="195" t="s">
        <v>341</v>
      </c>
      <c r="C102" s="147"/>
      <c r="D102" s="202">
        <v>1241722</v>
      </c>
      <c r="E102" s="217">
        <v>1555018</v>
      </c>
      <c r="F102" s="217">
        <v>1555018</v>
      </c>
    </row>
    <row r="103" spans="1:7" ht="15">
      <c r="A103" s="484" t="s">
        <v>94</v>
      </c>
      <c r="B103" s="59" t="s">
        <v>342</v>
      </c>
      <c r="C103" s="147"/>
      <c r="D103" s="203">
        <f>SUM(D104:D113)</f>
        <v>1584912</v>
      </c>
      <c r="E103" s="203">
        <f>SUM(E104:E113)</f>
        <v>2149404</v>
      </c>
      <c r="F103" s="203">
        <f>SUM(F104:F113)</f>
        <v>1799159</v>
      </c>
      <c r="G103" s="162">
        <f>SUM(F103,-D103)</f>
        <v>214247</v>
      </c>
    </row>
    <row r="104" spans="1:6" ht="15">
      <c r="A104" s="484"/>
      <c r="B104" s="43" t="s">
        <v>343</v>
      </c>
      <c r="C104" s="325" t="s">
        <v>586</v>
      </c>
      <c r="D104" s="217">
        <v>0</v>
      </c>
      <c r="E104" s="217">
        <v>96870</v>
      </c>
      <c r="F104" s="217">
        <v>96870</v>
      </c>
    </row>
    <row r="105" spans="1:6" ht="12.75">
      <c r="A105" s="485" t="s">
        <v>372</v>
      </c>
      <c r="B105" s="43" t="s">
        <v>339</v>
      </c>
      <c r="C105" s="325" t="s">
        <v>586</v>
      </c>
      <c r="D105" s="217">
        <v>350000</v>
      </c>
      <c r="E105" s="217">
        <v>700000</v>
      </c>
      <c r="F105" s="217">
        <v>350000</v>
      </c>
    </row>
    <row r="106" spans="1:6" ht="15">
      <c r="A106" s="484"/>
      <c r="B106" s="43" t="s">
        <v>344</v>
      </c>
      <c r="C106" s="325" t="s">
        <v>586</v>
      </c>
      <c r="D106" s="572">
        <v>584912</v>
      </c>
      <c r="E106" s="565">
        <v>702534</v>
      </c>
      <c r="F106" s="565">
        <v>702289</v>
      </c>
    </row>
    <row r="107" spans="1:6" ht="15">
      <c r="A107" s="484"/>
      <c r="B107" s="43" t="s">
        <v>345</v>
      </c>
      <c r="C107" s="325" t="s">
        <v>586</v>
      </c>
      <c r="D107" s="572"/>
      <c r="E107" s="566"/>
      <c r="F107" s="566"/>
    </row>
    <row r="108" spans="1:6" ht="15">
      <c r="A108" s="484"/>
      <c r="B108" s="43" t="s">
        <v>346</v>
      </c>
      <c r="C108" s="325" t="s">
        <v>586</v>
      </c>
      <c r="D108" s="572"/>
      <c r="E108" s="566"/>
      <c r="F108" s="566"/>
    </row>
    <row r="109" spans="1:6" ht="15">
      <c r="A109" s="484"/>
      <c r="B109" s="43" t="s">
        <v>347</v>
      </c>
      <c r="C109" s="325" t="s">
        <v>586</v>
      </c>
      <c r="D109" s="572"/>
      <c r="E109" s="566"/>
      <c r="F109" s="566"/>
    </row>
    <row r="110" spans="1:6" ht="15">
      <c r="A110" s="484"/>
      <c r="B110" s="467" t="s">
        <v>348</v>
      </c>
      <c r="C110" s="325" t="s">
        <v>586</v>
      </c>
      <c r="D110" s="572"/>
      <c r="E110" s="566"/>
      <c r="F110" s="566"/>
    </row>
    <row r="111" spans="1:6" ht="15">
      <c r="A111" s="484"/>
      <c r="B111" s="468" t="s">
        <v>704</v>
      </c>
      <c r="C111" s="325" t="s">
        <v>586</v>
      </c>
      <c r="D111" s="572"/>
      <c r="E111" s="566"/>
      <c r="F111" s="566"/>
    </row>
    <row r="112" spans="1:6" ht="15">
      <c r="A112" s="484"/>
      <c r="B112" s="43" t="s">
        <v>349</v>
      </c>
      <c r="C112" s="325" t="s">
        <v>586</v>
      </c>
      <c r="D112" s="572"/>
      <c r="E112" s="567"/>
      <c r="F112" s="567"/>
    </row>
    <row r="113" spans="1:6" ht="15">
      <c r="A113" s="484"/>
      <c r="B113" s="314" t="s">
        <v>714</v>
      </c>
      <c r="C113" s="62" t="s">
        <v>272</v>
      </c>
      <c r="D113" s="357">
        <v>650000</v>
      </c>
      <c r="E113" s="357">
        <v>650000</v>
      </c>
      <c r="F113" s="357">
        <v>650000</v>
      </c>
    </row>
    <row r="114" spans="1:7" ht="15">
      <c r="A114" s="484" t="s">
        <v>95</v>
      </c>
      <c r="B114" s="59" t="s">
        <v>350</v>
      </c>
      <c r="C114" s="188" t="s">
        <v>273</v>
      </c>
      <c r="D114" s="201">
        <f>SUM(D115)</f>
        <v>1375417</v>
      </c>
      <c r="E114" s="201">
        <f>SUM(E115)</f>
        <v>1695230</v>
      </c>
      <c r="F114" s="201">
        <f>SUM(F115)</f>
        <v>1695230</v>
      </c>
      <c r="G114" s="162">
        <f>SUM(F114,-D114)</f>
        <v>319813</v>
      </c>
    </row>
    <row r="115" spans="1:6" ht="15">
      <c r="A115" s="398"/>
      <c r="B115" s="313" t="s">
        <v>614</v>
      </c>
      <c r="C115" s="147"/>
      <c r="D115" s="217">
        <v>1375417</v>
      </c>
      <c r="E115" s="217">
        <v>1695230</v>
      </c>
      <c r="F115" s="217">
        <v>1695230</v>
      </c>
    </row>
    <row r="116" spans="1:6" ht="15">
      <c r="A116" s="484" t="s">
        <v>96</v>
      </c>
      <c r="B116" s="59" t="s">
        <v>97</v>
      </c>
      <c r="C116" s="147"/>
      <c r="D116" s="201">
        <f>SUM(D117:D121)</f>
        <v>1172618</v>
      </c>
      <c r="E116" s="201">
        <f>SUM(E117:E121)</f>
        <v>1806649</v>
      </c>
      <c r="F116" s="201">
        <f>SUM(F117:F121)</f>
        <v>1709021</v>
      </c>
    </row>
    <row r="117" spans="1:6" ht="15">
      <c r="A117" s="484"/>
      <c r="B117" s="178"/>
      <c r="C117" s="62" t="s">
        <v>273</v>
      </c>
      <c r="D117" s="217">
        <v>371363</v>
      </c>
      <c r="E117" s="217">
        <v>457690</v>
      </c>
      <c r="F117" s="217">
        <v>457690</v>
      </c>
    </row>
    <row r="118" spans="1:6" ht="15">
      <c r="A118" s="484"/>
      <c r="B118" s="178"/>
      <c r="C118" s="132" t="s">
        <v>285</v>
      </c>
      <c r="D118" s="217">
        <v>35000</v>
      </c>
      <c r="E118" s="217">
        <v>55171</v>
      </c>
      <c r="F118" s="217">
        <v>55171</v>
      </c>
    </row>
    <row r="119" spans="1:6" ht="15">
      <c r="A119" s="484"/>
      <c r="B119" s="178"/>
      <c r="C119" s="62" t="s">
        <v>272</v>
      </c>
      <c r="D119" s="217">
        <v>323753</v>
      </c>
      <c r="E119" s="217">
        <v>278330</v>
      </c>
      <c r="F119" s="217">
        <v>278330</v>
      </c>
    </row>
    <row r="120" spans="1:6" ht="15">
      <c r="A120" s="484"/>
      <c r="B120" s="178"/>
      <c r="C120" s="204" t="s">
        <v>297</v>
      </c>
      <c r="D120" s="217">
        <v>335265</v>
      </c>
      <c r="E120" s="217">
        <v>264209</v>
      </c>
      <c r="F120" s="217">
        <v>264209</v>
      </c>
    </row>
    <row r="121" spans="1:6" ht="15">
      <c r="A121" s="484"/>
      <c r="B121" s="178"/>
      <c r="C121" s="325" t="s">
        <v>586</v>
      </c>
      <c r="D121" s="217">
        <v>107237</v>
      </c>
      <c r="E121" s="281">
        <v>751249</v>
      </c>
      <c r="F121" s="281">
        <v>653621</v>
      </c>
    </row>
    <row r="122" spans="1:6" ht="15">
      <c r="A122" s="484" t="s">
        <v>98</v>
      </c>
      <c r="B122" s="59" t="s">
        <v>99</v>
      </c>
      <c r="C122" s="147"/>
      <c r="D122" s="201"/>
      <c r="E122" s="201"/>
      <c r="F122" s="201"/>
    </row>
    <row r="123" spans="1:6" ht="15">
      <c r="A123" s="484" t="s">
        <v>100</v>
      </c>
      <c r="B123" s="59" t="s">
        <v>101</v>
      </c>
      <c r="C123" s="62" t="s">
        <v>272</v>
      </c>
      <c r="D123" s="45">
        <f>SUM(D124)</f>
        <v>0</v>
      </c>
      <c r="E123" s="45">
        <f>SUM(E124)</f>
        <v>36</v>
      </c>
      <c r="F123" s="45">
        <f>SUM(F124)</f>
        <v>36</v>
      </c>
    </row>
    <row r="124" spans="1:6" ht="15">
      <c r="A124" s="484"/>
      <c r="B124" s="469" t="s">
        <v>351</v>
      </c>
      <c r="C124" s="146"/>
      <c r="D124" s="210">
        <v>0</v>
      </c>
      <c r="E124" s="71">
        <v>36</v>
      </c>
      <c r="F124" s="71">
        <v>36</v>
      </c>
    </row>
    <row r="125" spans="1:6" ht="15">
      <c r="A125" s="484" t="s">
        <v>102</v>
      </c>
      <c r="B125" s="59" t="s">
        <v>103</v>
      </c>
      <c r="C125" s="146"/>
      <c r="D125" s="45">
        <v>0</v>
      </c>
      <c r="E125" s="45">
        <v>0</v>
      </c>
      <c r="F125" s="45">
        <v>0</v>
      </c>
    </row>
    <row r="126" spans="1:6" ht="15">
      <c r="A126" s="484" t="s">
        <v>104</v>
      </c>
      <c r="B126" s="59" t="s">
        <v>409</v>
      </c>
      <c r="C126" s="146"/>
      <c r="D126" s="45">
        <v>0</v>
      </c>
      <c r="E126" s="45">
        <f>SUM(E127:E129)</f>
        <v>20000</v>
      </c>
      <c r="F126" s="45">
        <f>SUM(F127:F129)</f>
        <v>20000</v>
      </c>
    </row>
    <row r="127" spans="1:6" ht="15">
      <c r="A127" s="484"/>
      <c r="B127" s="314" t="s">
        <v>439</v>
      </c>
      <c r="C127" s="65" t="s">
        <v>285</v>
      </c>
      <c r="D127" s="487">
        <v>0</v>
      </c>
      <c r="E127" s="487">
        <v>0</v>
      </c>
      <c r="F127" s="487"/>
    </row>
    <row r="128" spans="1:6" ht="15">
      <c r="A128" s="484"/>
      <c r="B128" s="314" t="s">
        <v>440</v>
      </c>
      <c r="C128" s="65" t="s">
        <v>291</v>
      </c>
      <c r="D128" s="487">
        <v>0</v>
      </c>
      <c r="E128" s="487">
        <v>0</v>
      </c>
      <c r="F128" s="487"/>
    </row>
    <row r="129" spans="1:6" ht="15">
      <c r="A129" s="484"/>
      <c r="B129" s="314" t="s">
        <v>715</v>
      </c>
      <c r="C129" s="62" t="s">
        <v>272</v>
      </c>
      <c r="D129" s="487">
        <v>0</v>
      </c>
      <c r="E129" s="487">
        <v>20000</v>
      </c>
      <c r="F129" s="487">
        <v>20000</v>
      </c>
    </row>
    <row r="130" spans="1:6" ht="15">
      <c r="A130" s="484" t="s">
        <v>408</v>
      </c>
      <c r="B130" s="59" t="s">
        <v>105</v>
      </c>
      <c r="C130" s="146"/>
      <c r="D130" s="6">
        <f>SUM(D131)</f>
        <v>1957826</v>
      </c>
      <c r="E130" s="6">
        <f>SUM(E131)</f>
        <v>24678</v>
      </c>
      <c r="F130" s="6">
        <f>SUM(F131)</f>
        <v>24678</v>
      </c>
    </row>
    <row r="131" spans="1:6" ht="15.75">
      <c r="A131" s="486"/>
      <c r="B131" s="353" t="s">
        <v>682</v>
      </c>
      <c r="C131" s="62" t="s">
        <v>272</v>
      </c>
      <c r="D131" s="71">
        <v>1957826</v>
      </c>
      <c r="E131" s="71">
        <v>24678</v>
      </c>
      <c r="F131" s="71">
        <v>24678</v>
      </c>
    </row>
    <row r="132" spans="1:7" ht="18">
      <c r="A132" s="8" t="s">
        <v>106</v>
      </c>
      <c r="B132" s="12" t="s">
        <v>107</v>
      </c>
      <c r="C132" s="140"/>
      <c r="D132" s="198">
        <f>SUM(D97,D101,D103,D114,D116,D123,D126,D122+D125,D130)</f>
        <v>7504443</v>
      </c>
      <c r="E132" s="198">
        <f>SUM(E97,E101,E103,E114,E116,E123,E126,E130)</f>
        <v>7497667</v>
      </c>
      <c r="F132" s="198">
        <f>SUM(F97,F101,F103,F114,F116,F123,F126,F122+F125,F130)</f>
        <v>7007456</v>
      </c>
      <c r="G132" s="556">
        <f>F132/F151</f>
        <v>0.11152651561746281</v>
      </c>
    </row>
    <row r="133" spans="1:6" ht="12.75">
      <c r="A133" s="483" t="s">
        <v>108</v>
      </c>
      <c r="B133" s="11" t="s">
        <v>109</v>
      </c>
      <c r="C133" s="143"/>
      <c r="D133" s="10">
        <v>0</v>
      </c>
      <c r="E133" s="10">
        <v>0</v>
      </c>
      <c r="F133" s="10">
        <v>0</v>
      </c>
    </row>
    <row r="134" spans="1:6" ht="15">
      <c r="A134" s="483" t="s">
        <v>110</v>
      </c>
      <c r="B134" s="59" t="s">
        <v>111</v>
      </c>
      <c r="C134" s="148"/>
      <c r="D134" s="201">
        <v>0</v>
      </c>
      <c r="E134" s="201">
        <v>0</v>
      </c>
      <c r="F134" s="201">
        <v>0</v>
      </c>
    </row>
    <row r="135" spans="1:6" ht="15">
      <c r="A135" s="483"/>
      <c r="B135" s="478" t="s">
        <v>705</v>
      </c>
      <c r="C135" s="325" t="s">
        <v>586</v>
      </c>
      <c r="D135" s="201">
        <v>0</v>
      </c>
      <c r="E135" s="202">
        <v>292500</v>
      </c>
      <c r="F135" s="202">
        <v>292500</v>
      </c>
    </row>
    <row r="136" spans="1:6" ht="15">
      <c r="A136" s="483" t="s">
        <v>112</v>
      </c>
      <c r="B136" s="478" t="s">
        <v>705</v>
      </c>
      <c r="C136" s="325" t="s">
        <v>586</v>
      </c>
      <c r="D136" s="201"/>
      <c r="E136" s="202">
        <v>690750</v>
      </c>
      <c r="F136" s="202">
        <v>690750</v>
      </c>
    </row>
    <row r="137" spans="1:6" ht="15">
      <c r="A137" s="483"/>
      <c r="B137" s="478" t="s">
        <v>716</v>
      </c>
      <c r="C137" s="62" t="s">
        <v>272</v>
      </c>
      <c r="D137" s="201"/>
      <c r="E137" s="202">
        <v>92800</v>
      </c>
      <c r="F137" s="202">
        <v>92800</v>
      </c>
    </row>
    <row r="138" spans="1:6" ht="15">
      <c r="A138" s="483" t="s">
        <v>112</v>
      </c>
      <c r="B138" s="59" t="s">
        <v>113</v>
      </c>
      <c r="C138" s="143"/>
      <c r="D138" s="45">
        <v>0</v>
      </c>
      <c r="E138" s="45">
        <v>0</v>
      </c>
      <c r="F138" s="45">
        <v>0</v>
      </c>
    </row>
    <row r="139" spans="1:6" ht="12.75">
      <c r="A139" s="483" t="s">
        <v>114</v>
      </c>
      <c r="B139" s="11" t="s">
        <v>115</v>
      </c>
      <c r="C139" s="143"/>
      <c r="D139" s="10">
        <v>0</v>
      </c>
      <c r="E139" s="10">
        <v>0</v>
      </c>
      <c r="F139" s="10">
        <v>0</v>
      </c>
    </row>
    <row r="140" spans="1:6" ht="15">
      <c r="A140" s="484" t="s">
        <v>116</v>
      </c>
      <c r="B140" s="59" t="s">
        <v>117</v>
      </c>
      <c r="C140" s="74"/>
      <c r="D140" s="58">
        <v>0</v>
      </c>
      <c r="E140" s="58">
        <v>0</v>
      </c>
      <c r="F140" s="58">
        <v>0</v>
      </c>
    </row>
    <row r="141" spans="1:7" ht="18">
      <c r="A141" s="8" t="s">
        <v>118</v>
      </c>
      <c r="B141" s="9" t="s">
        <v>119</v>
      </c>
      <c r="C141" s="140"/>
      <c r="D141" s="198">
        <f>SUM(D133:D140)</f>
        <v>0</v>
      </c>
      <c r="E141" s="198">
        <f>SUM(E133:E140)</f>
        <v>1076050</v>
      </c>
      <c r="F141" s="198">
        <f>SUM(F133:F140)</f>
        <v>1076050</v>
      </c>
      <c r="G141" s="556">
        <f>F141/F151</f>
        <v>0.017125773908558378</v>
      </c>
    </row>
    <row r="142" spans="1:6" ht="24">
      <c r="A142" s="483" t="s">
        <v>120</v>
      </c>
      <c r="B142" s="11" t="s">
        <v>121</v>
      </c>
      <c r="C142" s="143"/>
      <c r="D142" s="10">
        <v>0</v>
      </c>
      <c r="E142" s="10">
        <v>0</v>
      </c>
      <c r="F142" s="10">
        <v>0</v>
      </c>
    </row>
    <row r="143" spans="1:6" ht="24">
      <c r="A143" s="483" t="s">
        <v>122</v>
      </c>
      <c r="B143" s="7" t="s">
        <v>123</v>
      </c>
      <c r="C143" s="143"/>
      <c r="D143" s="10">
        <v>0</v>
      </c>
      <c r="E143" s="10">
        <v>0</v>
      </c>
      <c r="F143" s="10">
        <v>0</v>
      </c>
    </row>
    <row r="144" spans="1:6" ht="15">
      <c r="A144" s="484" t="s">
        <v>124</v>
      </c>
      <c r="B144" s="59" t="s">
        <v>352</v>
      </c>
      <c r="C144" s="147"/>
      <c r="D144" s="201">
        <f>SUM(D145)</f>
        <v>0</v>
      </c>
      <c r="E144" s="201">
        <f>SUM(E145)</f>
        <v>0</v>
      </c>
      <c r="F144" s="201">
        <f>SUM(F145)</f>
        <v>0</v>
      </c>
    </row>
    <row r="145" spans="1:6" ht="15">
      <c r="A145" s="484"/>
      <c r="B145" s="461" t="s">
        <v>587</v>
      </c>
      <c r="C145" s="147"/>
      <c r="D145" s="396">
        <v>0</v>
      </c>
      <c r="E145" s="396">
        <v>0</v>
      </c>
      <c r="F145" s="396">
        <v>0</v>
      </c>
    </row>
    <row r="146" spans="1:6" ht="15.75">
      <c r="A146" s="8" t="s">
        <v>125</v>
      </c>
      <c r="B146" s="9" t="s">
        <v>126</v>
      </c>
      <c r="C146" s="140"/>
      <c r="D146" s="198">
        <f>SUM(D144)</f>
        <v>0</v>
      </c>
      <c r="E146" s="198">
        <f>SUM(E144)</f>
        <v>0</v>
      </c>
      <c r="F146" s="198">
        <f>SUM(F144)</f>
        <v>0</v>
      </c>
    </row>
    <row r="147" spans="1:6" ht="24">
      <c r="A147" s="483" t="s">
        <v>127</v>
      </c>
      <c r="B147" s="11" t="s">
        <v>128</v>
      </c>
      <c r="C147" s="149"/>
      <c r="D147" s="205">
        <v>0</v>
      </c>
      <c r="E147" s="205">
        <v>0</v>
      </c>
      <c r="F147" s="205">
        <v>0</v>
      </c>
    </row>
    <row r="148" spans="1:6" ht="24">
      <c r="A148" s="483" t="s">
        <v>129</v>
      </c>
      <c r="B148" s="7" t="s">
        <v>130</v>
      </c>
      <c r="C148" s="143"/>
      <c r="D148" s="10">
        <v>0</v>
      </c>
      <c r="E148" s="10">
        <v>0</v>
      </c>
      <c r="F148" s="10">
        <v>0</v>
      </c>
    </row>
    <row r="149" spans="1:6" ht="24">
      <c r="A149" s="483" t="s">
        <v>131</v>
      </c>
      <c r="B149" s="11" t="s">
        <v>132</v>
      </c>
      <c r="C149" s="148"/>
      <c r="D149" s="206">
        <v>0</v>
      </c>
      <c r="E149" s="206">
        <v>0</v>
      </c>
      <c r="F149" s="206">
        <v>0</v>
      </c>
    </row>
    <row r="150" spans="1:6" ht="15.75">
      <c r="A150" s="8" t="s">
        <v>133</v>
      </c>
      <c r="B150" s="9" t="s">
        <v>134</v>
      </c>
      <c r="C150" s="140"/>
      <c r="D150" s="198">
        <f>SUM(D147:D149)</f>
        <v>0</v>
      </c>
      <c r="E150" s="198">
        <f>SUM(E147:E149)</f>
        <v>0</v>
      </c>
      <c r="F150" s="198">
        <f>SUM(F147:F149)</f>
        <v>0</v>
      </c>
    </row>
    <row r="151" spans="1:6" ht="16.5" thickBot="1">
      <c r="A151" s="13" t="s">
        <v>135</v>
      </c>
      <c r="B151" s="14" t="s">
        <v>136</v>
      </c>
      <c r="C151" s="150"/>
      <c r="D151" s="207">
        <f>SUM(D67,D79,D95,D132,D146,D150)</f>
        <v>44108263</v>
      </c>
      <c r="E151" s="207">
        <f>SUM(E67,E79,E95,E132,E146,E150,E141)</f>
        <v>64220492</v>
      </c>
      <c r="F151" s="207">
        <f>SUM(F67,F79,F95,F132,F146,F150,F141)</f>
        <v>62832197</v>
      </c>
    </row>
    <row r="152" spans="1:6" ht="14.25" thickBot="1" thickTop="1">
      <c r="A152" s="208"/>
      <c r="B152" s="283" t="s">
        <v>463</v>
      </c>
      <c r="C152" s="284"/>
      <c r="D152" s="285">
        <f>SUM(D95,D97,D103)</f>
        <v>13727073</v>
      </c>
      <c r="E152" s="285">
        <f>SUM(E95,E97,E103)</f>
        <v>21655428</v>
      </c>
      <c r="F152" s="285">
        <f>SUM(F95,F97,F103)</f>
        <v>20364761</v>
      </c>
    </row>
    <row r="153" spans="1:7" ht="17.25" thickBot="1" thickTop="1">
      <c r="A153" s="282" t="s">
        <v>509</v>
      </c>
      <c r="B153" s="563" t="s">
        <v>510</v>
      </c>
      <c r="C153" s="564"/>
      <c r="D153" s="375">
        <v>31579577</v>
      </c>
      <c r="E153" s="470">
        <v>36759375</v>
      </c>
      <c r="F153" s="470">
        <v>36759375</v>
      </c>
      <c r="G153" s="162">
        <f>SUM(F153,-D153)</f>
        <v>5179798</v>
      </c>
    </row>
    <row r="154" spans="1:7" ht="17.25" thickBot="1" thickTop="1">
      <c r="A154" s="282" t="s">
        <v>534</v>
      </c>
      <c r="B154" s="582" t="s">
        <v>533</v>
      </c>
      <c r="C154" s="583"/>
      <c r="D154" s="376">
        <v>797160</v>
      </c>
      <c r="E154" s="376">
        <v>1116614</v>
      </c>
      <c r="F154" s="376">
        <v>1116614</v>
      </c>
      <c r="G154" s="162">
        <f>SUM(F154,-D154)</f>
        <v>319454</v>
      </c>
    </row>
    <row r="155" spans="1:6" ht="17.25" thickBot="1" thickTop="1">
      <c r="A155" s="358" t="s">
        <v>588</v>
      </c>
      <c r="B155" s="359" t="s">
        <v>589</v>
      </c>
      <c r="C155" s="360"/>
      <c r="D155" s="377">
        <f>SUM(D153:D154)</f>
        <v>32376737</v>
      </c>
      <c r="E155" s="377">
        <f>SUM(E153:E154)</f>
        <v>37875989</v>
      </c>
      <c r="F155" s="377">
        <f>SUM(F153:F154)</f>
        <v>37875989</v>
      </c>
    </row>
    <row r="156" spans="1:6" ht="19.5" thickBot="1" thickTop="1">
      <c r="A156" s="208"/>
      <c r="B156" s="571"/>
      <c r="C156" s="571"/>
      <c r="D156" s="378">
        <f>SUM(D151,D155)</f>
        <v>76485000</v>
      </c>
      <c r="E156" s="378">
        <f>SUM(E151,E155)</f>
        <v>102096481</v>
      </c>
      <c r="F156" s="378">
        <f>SUM(F151,F155)</f>
        <v>100708186</v>
      </c>
    </row>
    <row r="157" spans="1:6" ht="13.5" thickTop="1">
      <c r="A157" s="529"/>
      <c r="B157" s="530"/>
      <c r="C157" s="530"/>
      <c r="D157" s="530"/>
      <c r="E157" s="530"/>
      <c r="F157" s="531"/>
    </row>
    <row r="158" spans="1:6" ht="13.5" thickBot="1">
      <c r="A158" s="532"/>
      <c r="B158" s="533"/>
      <c r="C158" s="533"/>
      <c r="D158" s="534" t="s">
        <v>747</v>
      </c>
      <c r="E158" s="535">
        <f>SUM(E156,-'Kiadások részletes 2022.'!G497)</f>
        <v>0</v>
      </c>
      <c r="F158" s="536">
        <f>SUM('Kiadások részletes 2022.'!H497,-F156)</f>
        <v>-24725822</v>
      </c>
    </row>
    <row r="159" ht="13.5" thickTop="1"/>
  </sheetData>
  <sheetProtection password="CA09" sheet="1"/>
  <mergeCells count="11">
    <mergeCell ref="B2:F2"/>
    <mergeCell ref="B3:F3"/>
    <mergeCell ref="B4:F4"/>
    <mergeCell ref="B5:B7"/>
    <mergeCell ref="B154:C154"/>
    <mergeCell ref="B153:C153"/>
    <mergeCell ref="E106:E112"/>
    <mergeCell ref="F106:F112"/>
    <mergeCell ref="F98:F100"/>
    <mergeCell ref="B156:C156"/>
    <mergeCell ref="D106:D112"/>
  </mergeCells>
  <printOptions/>
  <pageMargins left="0.7" right="0.7" top="0.75" bottom="0.75" header="0.3" footer="0.3"/>
  <pageSetup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499"/>
  <sheetViews>
    <sheetView view="pageBreakPreview" zoomScaleSheetLayoutView="100" zoomScalePageLayoutView="0" workbookViewId="0" topLeftCell="A359">
      <selection activeCell="I371" sqref="I371"/>
    </sheetView>
  </sheetViews>
  <sheetFormatPr defaultColWidth="9.00390625" defaultRowHeight="12.75"/>
  <cols>
    <col min="1" max="1" width="11.00390625" style="0" customWidth="1"/>
    <col min="2" max="2" width="68.875" style="0" customWidth="1"/>
    <col min="3" max="3" width="18.875" style="0" customWidth="1"/>
    <col min="4" max="4" width="21.125" style="0" customWidth="1"/>
    <col min="5" max="8" width="16.875" style="0" customWidth="1"/>
    <col min="9" max="9" width="12.75390625" style="0" bestFit="1" customWidth="1"/>
    <col min="10" max="10" width="10.125" style="0" bestFit="1" customWidth="1"/>
  </cols>
  <sheetData>
    <row r="1" spans="1:2" ht="13.5" thickBot="1">
      <c r="A1" s="601" t="s">
        <v>505</v>
      </c>
      <c r="B1" s="601"/>
    </row>
    <row r="2" spans="1:8" ht="18.75" thickTop="1">
      <c r="A2" s="605" t="s">
        <v>6</v>
      </c>
      <c r="B2" s="573"/>
      <c r="C2" s="573"/>
      <c r="D2" s="573"/>
      <c r="E2" s="573"/>
      <c r="F2" s="573"/>
      <c r="G2" s="573"/>
      <c r="H2" s="573"/>
    </row>
    <row r="3" spans="1:8" ht="12.75">
      <c r="A3" s="606" t="s">
        <v>417</v>
      </c>
      <c r="B3" s="575"/>
      <c r="C3" s="575"/>
      <c r="D3" s="575"/>
      <c r="E3" s="575"/>
      <c r="F3" s="575"/>
      <c r="G3" s="575"/>
      <c r="H3" s="575"/>
    </row>
    <row r="4" spans="1:8" ht="13.5" thickBot="1">
      <c r="A4" s="607" t="s">
        <v>5</v>
      </c>
      <c r="B4" s="577"/>
      <c r="C4" s="577"/>
      <c r="D4" s="577"/>
      <c r="E4" s="577"/>
      <c r="F4" s="577"/>
      <c r="G4" s="577"/>
      <c r="H4" s="577"/>
    </row>
    <row r="5" spans="1:9" ht="16.5" thickTop="1">
      <c r="A5" s="15" t="s">
        <v>10</v>
      </c>
      <c r="B5" s="614" t="s">
        <v>137</v>
      </c>
      <c r="C5" s="77"/>
      <c r="D5" s="237" t="s">
        <v>501</v>
      </c>
      <c r="E5" s="237" t="s">
        <v>501</v>
      </c>
      <c r="F5" s="77" t="s">
        <v>594</v>
      </c>
      <c r="G5" s="77" t="s">
        <v>594</v>
      </c>
      <c r="H5" s="4" t="s">
        <v>596</v>
      </c>
      <c r="I5" s="558"/>
    </row>
    <row r="6" spans="1:9" ht="15.75">
      <c r="A6" s="16"/>
      <c r="B6" s="615"/>
      <c r="C6" s="31" t="s">
        <v>269</v>
      </c>
      <c r="D6" s="125" t="s">
        <v>384</v>
      </c>
      <c r="E6" s="125" t="s">
        <v>467</v>
      </c>
      <c r="F6" s="125" t="s">
        <v>595</v>
      </c>
      <c r="G6" s="125" t="s">
        <v>683</v>
      </c>
      <c r="H6" s="125" t="s">
        <v>758</v>
      </c>
      <c r="I6" s="558"/>
    </row>
    <row r="7" spans="1:9" ht="16.5" thickBot="1">
      <c r="A7" s="17"/>
      <c r="B7" s="616"/>
      <c r="C7" s="29" t="s">
        <v>270</v>
      </c>
      <c r="D7" s="126" t="s">
        <v>385</v>
      </c>
      <c r="E7" s="126" t="s">
        <v>385</v>
      </c>
      <c r="F7" s="179" t="s">
        <v>385</v>
      </c>
      <c r="G7" s="179" t="s">
        <v>385</v>
      </c>
      <c r="H7" s="541">
        <v>45291</v>
      </c>
      <c r="I7" s="558" t="s">
        <v>759</v>
      </c>
    </row>
    <row r="8" spans="1:9" ht="13.5" thickTop="1">
      <c r="A8" s="18" t="s">
        <v>138</v>
      </c>
      <c r="B8" s="79" t="s">
        <v>139</v>
      </c>
      <c r="C8" s="107"/>
      <c r="D8" s="238">
        <f>SUM(D9:D14)</f>
        <v>9188160</v>
      </c>
      <c r="E8" s="238">
        <f>SUM(E9:E14)</f>
        <v>8918433</v>
      </c>
      <c r="F8" s="238">
        <f>SUM(F9:F14)</f>
        <v>10528895</v>
      </c>
      <c r="G8" s="238">
        <f>SUM(G9:G14)</f>
        <v>10042927</v>
      </c>
      <c r="H8" s="238">
        <f>SUM(H9:H14)</f>
        <v>10042927</v>
      </c>
      <c r="I8" s="559"/>
    </row>
    <row r="9" spans="1:9" ht="12.75">
      <c r="A9" s="19"/>
      <c r="B9" s="80" t="s">
        <v>276</v>
      </c>
      <c r="C9" s="32" t="s">
        <v>272</v>
      </c>
      <c r="D9" s="181">
        <v>3105640</v>
      </c>
      <c r="E9" s="180">
        <v>2860400</v>
      </c>
      <c r="F9" s="181">
        <v>3327000</v>
      </c>
      <c r="G9" s="180">
        <v>3262997</v>
      </c>
      <c r="H9" s="180">
        <v>3262997</v>
      </c>
      <c r="I9" s="558"/>
    </row>
    <row r="10" spans="1:9" ht="12.75">
      <c r="A10" s="19"/>
      <c r="B10" s="80" t="s">
        <v>420</v>
      </c>
      <c r="C10" s="173">
        <v>107055</v>
      </c>
      <c r="D10" s="181">
        <v>3040608</v>
      </c>
      <c r="E10" s="180">
        <v>3040608</v>
      </c>
      <c r="F10" s="181">
        <v>3620784</v>
      </c>
      <c r="G10" s="180">
        <v>3660564</v>
      </c>
      <c r="H10" s="180">
        <v>3660564</v>
      </c>
      <c r="I10" s="558"/>
    </row>
    <row r="11" spans="1:9" ht="12.75">
      <c r="A11" s="20"/>
      <c r="B11" s="80" t="s">
        <v>353</v>
      </c>
      <c r="C11" s="28" t="s">
        <v>273</v>
      </c>
      <c r="D11" s="181">
        <v>357802</v>
      </c>
      <c r="E11" s="180">
        <v>350500</v>
      </c>
      <c r="F11" s="181">
        <v>427367</v>
      </c>
      <c r="G11" s="180">
        <v>415646</v>
      </c>
      <c r="H11" s="180">
        <v>415646</v>
      </c>
      <c r="I11" s="558"/>
    </row>
    <row r="12" spans="1:9" ht="12.75">
      <c r="A12" s="20"/>
      <c r="B12" s="80" t="s">
        <v>1</v>
      </c>
      <c r="C12" s="28" t="s">
        <v>274</v>
      </c>
      <c r="D12" s="181">
        <v>657990</v>
      </c>
      <c r="E12" s="180">
        <v>644946</v>
      </c>
      <c r="F12" s="181">
        <v>783744</v>
      </c>
      <c r="G12" s="180">
        <v>452599</v>
      </c>
      <c r="H12" s="180">
        <v>452599</v>
      </c>
      <c r="I12" s="558"/>
    </row>
    <row r="13" spans="1:9" ht="12.75">
      <c r="A13" s="20"/>
      <c r="B13" s="80" t="s">
        <v>1</v>
      </c>
      <c r="C13" s="493" t="s">
        <v>719</v>
      </c>
      <c r="D13" s="181">
        <v>0</v>
      </c>
      <c r="E13" s="180">
        <v>0</v>
      </c>
      <c r="F13" s="181">
        <v>0</v>
      </c>
      <c r="G13" s="180">
        <v>331170</v>
      </c>
      <c r="H13" s="180">
        <v>331170</v>
      </c>
      <c r="I13" s="558"/>
    </row>
    <row r="14" spans="1:9" ht="12.75">
      <c r="A14" s="19"/>
      <c r="B14" s="80" t="s">
        <v>271</v>
      </c>
      <c r="C14" s="28" t="s">
        <v>275</v>
      </c>
      <c r="D14" s="181">
        <v>2026120</v>
      </c>
      <c r="E14" s="180">
        <v>2021979</v>
      </c>
      <c r="F14" s="181">
        <v>2370000</v>
      </c>
      <c r="G14" s="180">
        <v>1919951</v>
      </c>
      <c r="H14" s="180">
        <v>1919951</v>
      </c>
      <c r="I14" s="558"/>
    </row>
    <row r="15" spans="1:9" ht="12.75">
      <c r="A15" s="27" t="s">
        <v>140</v>
      </c>
      <c r="B15" s="380" t="s">
        <v>141</v>
      </c>
      <c r="C15" s="28" t="s">
        <v>272</v>
      </c>
      <c r="D15" s="383">
        <v>0</v>
      </c>
      <c r="E15" s="185">
        <v>370829</v>
      </c>
      <c r="F15" s="185">
        <v>0</v>
      </c>
      <c r="G15" s="185">
        <v>0</v>
      </c>
      <c r="H15" s="185">
        <v>0</v>
      </c>
      <c r="I15" s="558"/>
    </row>
    <row r="16" spans="1:9" ht="12.75">
      <c r="A16" s="20"/>
      <c r="B16" s="236"/>
      <c r="C16" s="65" t="s">
        <v>274</v>
      </c>
      <c r="D16" s="239"/>
      <c r="E16" s="316">
        <v>26600</v>
      </c>
      <c r="F16" s="391">
        <v>0</v>
      </c>
      <c r="G16" s="352">
        <v>0</v>
      </c>
      <c r="H16" s="352">
        <v>0</v>
      </c>
      <c r="I16" s="558"/>
    </row>
    <row r="17" spans="1:9" ht="12.75">
      <c r="A17" s="20"/>
      <c r="B17" s="236"/>
      <c r="C17" s="65" t="s">
        <v>273</v>
      </c>
      <c r="D17" s="239"/>
      <c r="E17" s="316">
        <v>40000</v>
      </c>
      <c r="F17" s="391">
        <v>0</v>
      </c>
      <c r="G17" s="391">
        <v>0</v>
      </c>
      <c r="H17" s="391">
        <v>0</v>
      </c>
      <c r="I17" s="558"/>
    </row>
    <row r="18" spans="1:9" ht="12.75">
      <c r="A18" s="20"/>
      <c r="B18" s="236"/>
      <c r="C18" s="65" t="s">
        <v>272</v>
      </c>
      <c r="D18" s="239"/>
      <c r="E18" s="316">
        <v>140000</v>
      </c>
      <c r="F18" s="391">
        <v>0</v>
      </c>
      <c r="G18" s="391">
        <v>0</v>
      </c>
      <c r="H18" s="391">
        <v>0</v>
      </c>
      <c r="I18" s="558"/>
    </row>
    <row r="19" spans="1:9" ht="12.75">
      <c r="A19" s="20"/>
      <c r="B19" s="236"/>
      <c r="C19" s="65" t="s">
        <v>536</v>
      </c>
      <c r="D19" s="239"/>
      <c r="E19" s="316">
        <v>40000</v>
      </c>
      <c r="F19" s="391">
        <v>0</v>
      </c>
      <c r="G19" s="391">
        <v>0</v>
      </c>
      <c r="H19" s="391">
        <v>0</v>
      </c>
      <c r="I19" s="558"/>
    </row>
    <row r="20" spans="1:9" ht="12.75">
      <c r="A20" s="20"/>
      <c r="B20" s="236"/>
      <c r="C20" s="65" t="s">
        <v>274</v>
      </c>
      <c r="D20" s="239"/>
      <c r="E20" s="316">
        <v>13400</v>
      </c>
      <c r="F20" s="391">
        <v>0</v>
      </c>
      <c r="G20" s="391">
        <v>0</v>
      </c>
      <c r="H20" s="391">
        <v>0</v>
      </c>
      <c r="I20" s="558"/>
    </row>
    <row r="21" spans="1:9" ht="12.75">
      <c r="A21" s="20"/>
      <c r="B21" s="236"/>
      <c r="C21" s="65" t="s">
        <v>273</v>
      </c>
      <c r="D21" s="239"/>
      <c r="E21" s="316">
        <v>20151</v>
      </c>
      <c r="F21" s="391">
        <v>0</v>
      </c>
      <c r="G21" s="391">
        <v>0</v>
      </c>
      <c r="H21" s="391">
        <v>0</v>
      </c>
      <c r="I21" s="558"/>
    </row>
    <row r="22" spans="1:9" ht="12.75">
      <c r="A22" s="20"/>
      <c r="B22" s="236"/>
      <c r="C22" s="65" t="s">
        <v>272</v>
      </c>
      <c r="D22" s="239"/>
      <c r="E22" s="316">
        <v>70527</v>
      </c>
      <c r="F22" s="391">
        <v>0</v>
      </c>
      <c r="G22" s="391">
        <v>0</v>
      </c>
      <c r="H22" s="391">
        <v>0</v>
      </c>
      <c r="I22" s="558"/>
    </row>
    <row r="23" spans="1:9" ht="12.75">
      <c r="A23" s="20"/>
      <c r="B23" s="236"/>
      <c r="C23" s="65" t="s">
        <v>536</v>
      </c>
      <c r="D23" s="239"/>
      <c r="E23" s="316">
        <v>20151</v>
      </c>
      <c r="F23" s="391">
        <v>0</v>
      </c>
      <c r="G23" s="391">
        <v>0</v>
      </c>
      <c r="H23" s="391">
        <v>0</v>
      </c>
      <c r="I23" s="558"/>
    </row>
    <row r="24" spans="1:9" ht="12.75">
      <c r="A24" s="27" t="s">
        <v>142</v>
      </c>
      <c r="B24" s="81" t="s">
        <v>143</v>
      </c>
      <c r="C24" s="42"/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558"/>
    </row>
    <row r="25" spans="1:9" ht="12.75">
      <c r="A25" s="27" t="s">
        <v>144</v>
      </c>
      <c r="B25" s="81" t="s">
        <v>145</v>
      </c>
      <c r="C25" s="42"/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558"/>
    </row>
    <row r="26" spans="1:9" ht="12.75">
      <c r="A26" s="20" t="s">
        <v>146</v>
      </c>
      <c r="B26" s="236" t="s">
        <v>147</v>
      </c>
      <c r="C26" s="65">
        <v>0</v>
      </c>
      <c r="D26" s="186">
        <v>0</v>
      </c>
      <c r="E26" s="186">
        <v>0</v>
      </c>
      <c r="F26" s="240">
        <f>SUM(F27:F29)</f>
        <v>600000</v>
      </c>
      <c r="G26" s="240">
        <f>SUM(G27:G29)</f>
        <v>600000</v>
      </c>
      <c r="H26" s="240">
        <f>SUM(H27:H29)</f>
        <v>600000</v>
      </c>
      <c r="I26" s="558"/>
    </row>
    <row r="27" spans="1:9" ht="12.75">
      <c r="A27" s="20"/>
      <c r="B27" s="236"/>
      <c r="C27" s="65" t="s">
        <v>272</v>
      </c>
      <c r="D27" s="186">
        <v>0</v>
      </c>
      <c r="E27" s="186">
        <v>0</v>
      </c>
      <c r="F27" s="383">
        <v>200000</v>
      </c>
      <c r="G27" s="186">
        <v>200000</v>
      </c>
      <c r="H27" s="186">
        <v>200000</v>
      </c>
      <c r="I27" s="558"/>
    </row>
    <row r="28" spans="1:9" ht="12.75">
      <c r="A28" s="20"/>
      <c r="B28" s="236"/>
      <c r="C28" s="28" t="s">
        <v>273</v>
      </c>
      <c r="D28" s="186">
        <v>0</v>
      </c>
      <c r="E28" s="186">
        <v>0</v>
      </c>
      <c r="F28" s="383">
        <v>200000</v>
      </c>
      <c r="G28" s="186">
        <v>200000</v>
      </c>
      <c r="H28" s="186">
        <v>200000</v>
      </c>
      <c r="I28" s="558"/>
    </row>
    <row r="29" spans="1:9" ht="12.75">
      <c r="A29" s="20"/>
      <c r="B29" s="236"/>
      <c r="C29" s="65" t="s">
        <v>536</v>
      </c>
      <c r="D29" s="186">
        <v>0</v>
      </c>
      <c r="E29" s="186">
        <v>0</v>
      </c>
      <c r="F29" s="383">
        <v>200000</v>
      </c>
      <c r="G29" s="186">
        <v>200000</v>
      </c>
      <c r="H29" s="186">
        <v>200000</v>
      </c>
      <c r="I29" s="558"/>
    </row>
    <row r="30" spans="1:9" ht="12.75">
      <c r="A30" s="27" t="s">
        <v>148</v>
      </c>
      <c r="B30" s="81" t="s">
        <v>149</v>
      </c>
      <c r="C30" s="42"/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558"/>
    </row>
    <row r="31" spans="1:9" ht="12.75">
      <c r="A31" s="20" t="s">
        <v>150</v>
      </c>
      <c r="B31" s="81" t="s">
        <v>151</v>
      </c>
      <c r="C31" s="42"/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558"/>
    </row>
    <row r="32" spans="1:9" ht="12.75">
      <c r="A32" s="20" t="s">
        <v>152</v>
      </c>
      <c r="B32" s="81" t="s">
        <v>153</v>
      </c>
      <c r="C32" s="42"/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558"/>
    </row>
    <row r="33" spans="1:9" ht="12.75">
      <c r="A33" s="20" t="s">
        <v>419</v>
      </c>
      <c r="B33" s="81" t="s">
        <v>418</v>
      </c>
      <c r="C33" s="28" t="s">
        <v>273</v>
      </c>
      <c r="D33" s="240">
        <v>0</v>
      </c>
      <c r="E33" s="185">
        <v>35639</v>
      </c>
      <c r="F33" s="185">
        <f>SUM(F34)</f>
        <v>0</v>
      </c>
      <c r="G33" s="185">
        <f>SUM(G34)</f>
        <v>27807</v>
      </c>
      <c r="H33" s="185">
        <f>SUM(H34)</f>
        <v>27807</v>
      </c>
      <c r="I33" s="558"/>
    </row>
    <row r="34" spans="1:9" ht="12.75">
      <c r="A34" s="20"/>
      <c r="B34" s="84" t="s">
        <v>537</v>
      </c>
      <c r="C34" s="28"/>
      <c r="D34" s="240"/>
      <c r="E34" s="180">
        <v>35639</v>
      </c>
      <c r="F34" s="180">
        <v>0</v>
      </c>
      <c r="G34" s="180">
        <v>27807</v>
      </c>
      <c r="H34" s="180">
        <v>27807</v>
      </c>
      <c r="I34" s="558"/>
    </row>
    <row r="35" spans="1:9" ht="15" customHeight="1">
      <c r="A35" s="21" t="s">
        <v>154</v>
      </c>
      <c r="B35" s="82" t="s">
        <v>155</v>
      </c>
      <c r="C35" s="108"/>
      <c r="D35" s="241">
        <f>SUM(D8,D15,D33)</f>
        <v>9188160</v>
      </c>
      <c r="E35" s="241">
        <f>SUM(E8,E15,E33)</f>
        <v>9324901</v>
      </c>
      <c r="F35" s="241">
        <f>SUM(F8,F15,F26)</f>
        <v>11128895</v>
      </c>
      <c r="G35" s="241">
        <f>SUM(G8,G15,G26,G33)</f>
        <v>10670734</v>
      </c>
      <c r="H35" s="241">
        <f>SUM(H8,H15,H26,H33)</f>
        <v>10670734</v>
      </c>
      <c r="I35" s="559">
        <f>SUM(H35,-F35)</f>
        <v>-458161</v>
      </c>
    </row>
    <row r="36" spans="1:9" ht="15">
      <c r="A36" s="30" t="s">
        <v>156</v>
      </c>
      <c r="B36" s="83" t="s">
        <v>157</v>
      </c>
      <c r="C36" s="28"/>
      <c r="D36" s="185">
        <f>SUM(D37:D42)</f>
        <v>3002400</v>
      </c>
      <c r="E36" s="185">
        <f>SUM(E37:E42)</f>
        <v>5743350</v>
      </c>
      <c r="F36" s="185">
        <f>SUM(F37:F42)</f>
        <v>9418350</v>
      </c>
      <c r="G36" s="185">
        <f>SUM(G37:G42)</f>
        <v>10050618</v>
      </c>
      <c r="H36" s="185">
        <f>SUM(H37:H42)</f>
        <v>10050618</v>
      </c>
      <c r="I36" s="558"/>
    </row>
    <row r="37" spans="1:9" ht="12.75">
      <c r="A37" s="20"/>
      <c r="B37" s="84" t="s">
        <v>158</v>
      </c>
      <c r="C37" s="28" t="s">
        <v>277</v>
      </c>
      <c r="D37" s="181">
        <v>2392800</v>
      </c>
      <c r="E37" s="617">
        <v>5492550</v>
      </c>
      <c r="F37" s="257">
        <v>7548900</v>
      </c>
      <c r="G37" s="602">
        <v>10050618</v>
      </c>
      <c r="H37" s="602">
        <v>10050618</v>
      </c>
      <c r="I37" s="558"/>
    </row>
    <row r="38" spans="1:9" ht="12.75">
      <c r="A38" s="20"/>
      <c r="B38" s="84" t="s">
        <v>159</v>
      </c>
      <c r="C38" s="28" t="s">
        <v>277</v>
      </c>
      <c r="D38" s="181">
        <v>358800</v>
      </c>
      <c r="E38" s="618"/>
      <c r="F38" s="181">
        <v>1132300</v>
      </c>
      <c r="G38" s="603"/>
      <c r="H38" s="603"/>
      <c r="I38" s="558"/>
    </row>
    <row r="39" spans="1:9" ht="12.75">
      <c r="A39" s="20"/>
      <c r="B39" s="235" t="s">
        <v>678</v>
      </c>
      <c r="C39" s="28" t="s">
        <v>277</v>
      </c>
      <c r="D39" s="181">
        <v>0</v>
      </c>
      <c r="E39" s="421">
        <v>0</v>
      </c>
      <c r="F39" s="302">
        <v>400000</v>
      </c>
      <c r="G39" s="603"/>
      <c r="H39" s="603"/>
      <c r="I39" s="558"/>
    </row>
    <row r="40" spans="1:9" ht="12.75">
      <c r="A40" s="20"/>
      <c r="B40" s="235" t="s">
        <v>750</v>
      </c>
      <c r="C40" s="28" t="s">
        <v>277</v>
      </c>
      <c r="D40" s="181">
        <v>0</v>
      </c>
      <c r="E40" s="421"/>
      <c r="F40" s="302">
        <v>0</v>
      </c>
      <c r="G40" s="603"/>
      <c r="H40" s="603"/>
      <c r="I40" s="558"/>
    </row>
    <row r="41" spans="1:9" ht="12.75">
      <c r="A41" s="20"/>
      <c r="B41" s="84" t="s">
        <v>597</v>
      </c>
      <c r="C41" s="28" t="s">
        <v>277</v>
      </c>
      <c r="D41" s="181">
        <v>0</v>
      </c>
      <c r="E41" s="379">
        <v>0</v>
      </c>
      <c r="F41" s="302">
        <v>275000</v>
      </c>
      <c r="G41" s="603"/>
      <c r="H41" s="603"/>
      <c r="I41" s="558"/>
    </row>
    <row r="42" spans="1:9" ht="12.75">
      <c r="A42" s="20"/>
      <c r="B42" s="84" t="s">
        <v>160</v>
      </c>
      <c r="C42" s="28" t="s">
        <v>277</v>
      </c>
      <c r="D42" s="181">
        <v>250800</v>
      </c>
      <c r="E42" s="180">
        <v>250800</v>
      </c>
      <c r="F42" s="181">
        <v>62150</v>
      </c>
      <c r="G42" s="604"/>
      <c r="H42" s="604"/>
      <c r="I42" s="558"/>
    </row>
    <row r="43" spans="1:9" ht="15">
      <c r="A43" s="30" t="s">
        <v>161</v>
      </c>
      <c r="B43" s="83" t="s">
        <v>162</v>
      </c>
      <c r="C43" s="40"/>
      <c r="D43" s="185">
        <f>SUM(D44:D54)</f>
        <v>431470</v>
      </c>
      <c r="E43" s="185">
        <f>SUM(E44:E55)</f>
        <v>504716</v>
      </c>
      <c r="F43" s="185">
        <f>SUM(F44:F55)</f>
        <v>1020457</v>
      </c>
      <c r="G43" s="185">
        <f>SUM(G44:G55)</f>
        <v>1186618</v>
      </c>
      <c r="H43" s="185">
        <f>SUM(H44:H55)</f>
        <v>1186618</v>
      </c>
      <c r="I43" s="558"/>
    </row>
    <row r="44" spans="1:9" ht="12.75">
      <c r="A44" s="122"/>
      <c r="B44" s="235" t="s">
        <v>721</v>
      </c>
      <c r="C44" s="28" t="s">
        <v>278</v>
      </c>
      <c r="D44" s="181">
        <v>96000</v>
      </c>
      <c r="E44" s="180">
        <v>96000</v>
      </c>
      <c r="F44" s="181">
        <v>135600</v>
      </c>
      <c r="G44" s="180">
        <v>135600</v>
      </c>
      <c r="H44" s="180">
        <v>135600</v>
      </c>
      <c r="I44" s="558"/>
    </row>
    <row r="45" spans="1:9" ht="12.75">
      <c r="A45" s="122"/>
      <c r="B45" s="235" t="s">
        <v>722</v>
      </c>
      <c r="C45" s="28" t="s">
        <v>278</v>
      </c>
      <c r="D45" s="181">
        <v>0</v>
      </c>
      <c r="E45" s="180">
        <v>0</v>
      </c>
      <c r="F45" s="181">
        <v>0</v>
      </c>
      <c r="G45" s="180">
        <v>220000</v>
      </c>
      <c r="H45" s="180">
        <v>220000</v>
      </c>
      <c r="I45" s="558"/>
    </row>
    <row r="46" spans="1:9" ht="12.75">
      <c r="A46" s="124"/>
      <c r="B46" s="92" t="s">
        <v>720</v>
      </c>
      <c r="C46" s="28" t="s">
        <v>272</v>
      </c>
      <c r="D46" s="181">
        <v>270600</v>
      </c>
      <c r="E46" s="180">
        <v>265516</v>
      </c>
      <c r="F46" s="181">
        <v>283256</v>
      </c>
      <c r="G46" s="180">
        <v>309155</v>
      </c>
      <c r="H46" s="180">
        <v>309155</v>
      </c>
      <c r="I46" s="558"/>
    </row>
    <row r="47" spans="1:9" ht="12.75">
      <c r="A47" s="124"/>
      <c r="B47" s="93" t="s">
        <v>404</v>
      </c>
      <c r="C47" s="28" t="s">
        <v>272</v>
      </c>
      <c r="D47" s="181">
        <v>0</v>
      </c>
      <c r="E47" s="180">
        <v>0</v>
      </c>
      <c r="F47" s="181">
        <v>0</v>
      </c>
      <c r="G47" s="180">
        <v>60000</v>
      </c>
      <c r="H47" s="180">
        <v>60000</v>
      </c>
      <c r="I47" s="558"/>
    </row>
    <row r="48" spans="1:9" ht="12.75">
      <c r="A48" s="124"/>
      <c r="B48" s="93" t="s">
        <v>404</v>
      </c>
      <c r="C48" s="129" t="s">
        <v>285</v>
      </c>
      <c r="D48" s="181">
        <v>15075</v>
      </c>
      <c r="E48" s="180">
        <v>0</v>
      </c>
      <c r="F48" s="181">
        <v>0</v>
      </c>
      <c r="G48" s="180">
        <v>0</v>
      </c>
      <c r="H48" s="180">
        <v>0</v>
      </c>
      <c r="I48" s="558"/>
    </row>
    <row r="49" spans="1:9" ht="12.75">
      <c r="A49" s="20"/>
      <c r="B49" s="93" t="s">
        <v>404</v>
      </c>
      <c r="C49" s="28" t="s">
        <v>272</v>
      </c>
      <c r="D49" s="181">
        <v>49795</v>
      </c>
      <c r="E49" s="180">
        <v>0</v>
      </c>
      <c r="F49" s="181">
        <v>0</v>
      </c>
      <c r="G49" s="180">
        <v>0</v>
      </c>
      <c r="H49" s="180">
        <v>0</v>
      </c>
      <c r="I49" s="558"/>
    </row>
    <row r="50" spans="1:9" ht="12.75">
      <c r="A50" s="20"/>
      <c r="B50" s="209" t="s">
        <v>748</v>
      </c>
      <c r="C50" s="28" t="s">
        <v>277</v>
      </c>
      <c r="D50" s="538">
        <v>0</v>
      </c>
      <c r="E50" s="539">
        <v>0</v>
      </c>
      <c r="F50" s="538">
        <v>0</v>
      </c>
      <c r="G50" s="539">
        <v>175535</v>
      </c>
      <c r="H50" s="539">
        <v>175535</v>
      </c>
      <c r="I50" s="558"/>
    </row>
    <row r="51" spans="1:9" ht="12.75">
      <c r="A51" s="20"/>
      <c r="B51" s="209" t="s">
        <v>751</v>
      </c>
      <c r="C51" s="28" t="s">
        <v>277</v>
      </c>
      <c r="D51" s="538"/>
      <c r="E51" s="539"/>
      <c r="F51" s="538"/>
      <c r="G51" s="539"/>
      <c r="H51" s="539"/>
      <c r="I51" s="558"/>
    </row>
    <row r="52" spans="1:9" ht="12.75">
      <c r="A52" s="413"/>
      <c r="B52" s="414" t="s">
        <v>673</v>
      </c>
      <c r="C52" s="28" t="s">
        <v>273</v>
      </c>
      <c r="D52" s="181">
        <v>0</v>
      </c>
      <c r="E52" s="180">
        <v>0</v>
      </c>
      <c r="F52" s="181">
        <v>45441</v>
      </c>
      <c r="G52" s="180">
        <v>0</v>
      </c>
      <c r="H52" s="180">
        <v>0</v>
      </c>
      <c r="I52" s="558"/>
    </row>
    <row r="53" spans="1:9" ht="12.75">
      <c r="A53" s="20"/>
      <c r="B53" s="414" t="s">
        <v>672</v>
      </c>
      <c r="C53" s="65" t="s">
        <v>536</v>
      </c>
      <c r="D53" s="181">
        <v>0</v>
      </c>
      <c r="E53" s="180">
        <v>0</v>
      </c>
      <c r="F53" s="181">
        <v>456160</v>
      </c>
      <c r="G53" s="180">
        <v>286328</v>
      </c>
      <c r="H53" s="180">
        <v>286328</v>
      </c>
      <c r="I53" s="558"/>
    </row>
    <row r="54" spans="1:9" ht="12.75">
      <c r="A54" s="362" t="s">
        <v>464</v>
      </c>
      <c r="B54" s="131" t="s">
        <v>451</v>
      </c>
      <c r="C54" s="28" t="s">
        <v>277</v>
      </c>
      <c r="D54" s="181">
        <v>0</v>
      </c>
      <c r="E54" s="180">
        <v>0</v>
      </c>
      <c r="F54" s="181">
        <v>0</v>
      </c>
      <c r="G54" s="180">
        <v>0</v>
      </c>
      <c r="H54" s="180">
        <v>0</v>
      </c>
      <c r="I54" s="558"/>
    </row>
    <row r="55" spans="1:9" ht="12.75">
      <c r="A55" s="412"/>
      <c r="B55" s="92" t="s">
        <v>516</v>
      </c>
      <c r="C55" s="127" t="s">
        <v>286</v>
      </c>
      <c r="D55" s="181">
        <v>0</v>
      </c>
      <c r="E55" s="180">
        <f>SUM(E56,E57)</f>
        <v>143200</v>
      </c>
      <c r="F55" s="181">
        <f>SUM(F56,F57)</f>
        <v>100000</v>
      </c>
      <c r="G55" s="180">
        <v>0</v>
      </c>
      <c r="H55" s="180">
        <v>0</v>
      </c>
      <c r="I55" s="558"/>
    </row>
    <row r="56" spans="1:9" ht="12.75">
      <c r="A56" s="412"/>
      <c r="B56" s="91" t="s">
        <v>517</v>
      </c>
      <c r="C56" s="127" t="s">
        <v>286</v>
      </c>
      <c r="D56" s="296">
        <v>0</v>
      </c>
      <c r="E56" s="315">
        <v>100025</v>
      </c>
      <c r="F56" s="296">
        <v>0</v>
      </c>
      <c r="G56" s="315">
        <v>0</v>
      </c>
      <c r="H56" s="315">
        <v>0</v>
      </c>
      <c r="I56" s="558"/>
    </row>
    <row r="57" spans="1:9" ht="12.75">
      <c r="A57" s="412"/>
      <c r="B57" s="428" t="s">
        <v>163</v>
      </c>
      <c r="C57" s="28" t="s">
        <v>272</v>
      </c>
      <c r="D57" s="296">
        <v>0</v>
      </c>
      <c r="E57" s="315">
        <v>43175</v>
      </c>
      <c r="F57" s="383">
        <v>100000</v>
      </c>
      <c r="G57" s="186">
        <v>100000</v>
      </c>
      <c r="H57" s="186">
        <v>100000</v>
      </c>
      <c r="I57" s="558"/>
    </row>
    <row r="58" spans="1:9" ht="15">
      <c r="A58" s="30" t="s">
        <v>379</v>
      </c>
      <c r="B58" s="85" t="s">
        <v>164</v>
      </c>
      <c r="C58" s="40"/>
      <c r="D58" s="185">
        <f>SUM(D59:D78)</f>
        <v>498165</v>
      </c>
      <c r="E58" s="185">
        <f>SUM(E59:E78)</f>
        <v>214994</v>
      </c>
      <c r="F58" s="185">
        <f>SUM(F59:F78)</f>
        <v>522330</v>
      </c>
      <c r="G58" s="185">
        <f>SUM(G59:G78)</f>
        <v>624562</v>
      </c>
      <c r="H58" s="185">
        <f>SUM(H59:H78)</f>
        <v>624562</v>
      </c>
      <c r="I58" s="558"/>
    </row>
    <row r="59" spans="1:9" ht="12.75">
      <c r="A59" s="122"/>
      <c r="B59" s="86" t="s">
        <v>165</v>
      </c>
      <c r="C59" s="28"/>
      <c r="D59" s="181"/>
      <c r="E59" s="181"/>
      <c r="F59" s="181"/>
      <c r="G59" s="181"/>
      <c r="H59" s="181"/>
      <c r="I59" s="558"/>
    </row>
    <row r="60" spans="1:9" ht="12.75">
      <c r="A60" s="20"/>
      <c r="B60" s="84" t="s">
        <v>468</v>
      </c>
      <c r="C60" s="28" t="s">
        <v>272</v>
      </c>
      <c r="D60" s="181">
        <v>82500</v>
      </c>
      <c r="E60" s="180">
        <v>15592</v>
      </c>
      <c r="F60" s="181">
        <v>20000</v>
      </c>
      <c r="G60" s="180">
        <v>87472</v>
      </c>
      <c r="H60" s="180">
        <v>87472</v>
      </c>
      <c r="I60" s="558"/>
    </row>
    <row r="61" spans="1:9" ht="12.75">
      <c r="A61" s="20"/>
      <c r="B61" s="235" t="s">
        <v>280</v>
      </c>
      <c r="C61" s="28" t="s">
        <v>272</v>
      </c>
      <c r="D61" s="181">
        <v>0</v>
      </c>
      <c r="E61" s="180">
        <v>20315</v>
      </c>
      <c r="F61" s="181">
        <v>21330</v>
      </c>
      <c r="G61" s="180">
        <v>58358</v>
      </c>
      <c r="H61" s="180">
        <v>58358</v>
      </c>
      <c r="I61" s="558"/>
    </row>
    <row r="62" spans="1:9" ht="12.75">
      <c r="A62" s="20"/>
      <c r="B62" s="235" t="s">
        <v>166</v>
      </c>
      <c r="C62" s="28" t="s">
        <v>278</v>
      </c>
      <c r="D62" s="181">
        <v>0</v>
      </c>
      <c r="E62" s="180">
        <v>0</v>
      </c>
      <c r="F62" s="181">
        <v>0</v>
      </c>
      <c r="G62" s="180">
        <v>0</v>
      </c>
      <c r="H62" s="180">
        <v>0</v>
      </c>
      <c r="I62" s="558"/>
    </row>
    <row r="63" spans="1:9" ht="12.75">
      <c r="A63" s="20"/>
      <c r="B63" s="235" t="s">
        <v>469</v>
      </c>
      <c r="C63" s="28" t="s">
        <v>272</v>
      </c>
      <c r="D63" s="181">
        <v>78740</v>
      </c>
      <c r="E63" s="180">
        <v>0</v>
      </c>
      <c r="F63" s="181">
        <v>0</v>
      </c>
      <c r="G63" s="180">
        <v>0</v>
      </c>
      <c r="H63" s="180">
        <v>0</v>
      </c>
      <c r="I63" s="558"/>
    </row>
    <row r="64" spans="1:9" ht="12.75">
      <c r="A64" s="20"/>
      <c r="B64" s="494" t="s">
        <v>723</v>
      </c>
      <c r="C64" s="28" t="s">
        <v>272</v>
      </c>
      <c r="D64" s="181">
        <v>0</v>
      </c>
      <c r="E64" s="180">
        <v>0</v>
      </c>
      <c r="F64" s="181">
        <v>0</v>
      </c>
      <c r="G64" s="180">
        <v>33464</v>
      </c>
      <c r="H64" s="180">
        <v>33464</v>
      </c>
      <c r="I64" s="558"/>
    </row>
    <row r="65" spans="1:9" ht="12.75">
      <c r="A65" s="20"/>
      <c r="B65" s="494" t="s">
        <v>725</v>
      </c>
      <c r="C65" s="65" t="s">
        <v>277</v>
      </c>
      <c r="D65" s="181">
        <v>0</v>
      </c>
      <c r="E65" s="180">
        <v>0</v>
      </c>
      <c r="F65" s="181">
        <v>0</v>
      </c>
      <c r="G65" s="180">
        <v>14173</v>
      </c>
      <c r="H65" s="180">
        <v>14173</v>
      </c>
      <c r="I65" s="558"/>
    </row>
    <row r="66" spans="1:9" ht="12.75">
      <c r="A66" s="20"/>
      <c r="B66" s="312" t="s">
        <v>386</v>
      </c>
      <c r="C66" s="65" t="s">
        <v>277</v>
      </c>
      <c r="D66" s="181">
        <v>0</v>
      </c>
      <c r="E66" s="180">
        <v>39087</v>
      </c>
      <c r="F66" s="181">
        <v>41000</v>
      </c>
      <c r="G66" s="180">
        <v>104961</v>
      </c>
      <c r="H66" s="180">
        <v>104961</v>
      </c>
      <c r="I66" s="558"/>
    </row>
    <row r="67" spans="1:9" ht="12.75">
      <c r="A67" s="20"/>
      <c r="B67" s="227" t="s">
        <v>680</v>
      </c>
      <c r="C67" s="28" t="s">
        <v>272</v>
      </c>
      <c r="D67" s="181">
        <v>0</v>
      </c>
      <c r="E67" s="180">
        <v>0</v>
      </c>
      <c r="F67" s="181">
        <v>300000</v>
      </c>
      <c r="G67" s="180">
        <v>0</v>
      </c>
      <c r="H67" s="180">
        <v>0</v>
      </c>
      <c r="I67" s="558"/>
    </row>
    <row r="68" spans="1:9" ht="12.75">
      <c r="A68" s="20"/>
      <c r="B68" s="93" t="s">
        <v>598</v>
      </c>
      <c r="C68" s="65" t="s">
        <v>277</v>
      </c>
      <c r="D68" s="181">
        <v>90000</v>
      </c>
      <c r="E68" s="180">
        <v>140000</v>
      </c>
      <c r="F68" s="181">
        <v>140000</v>
      </c>
      <c r="G68" s="180">
        <v>150000</v>
      </c>
      <c r="H68" s="180">
        <v>150000</v>
      </c>
      <c r="I68" s="558"/>
    </row>
    <row r="69" spans="1:9" ht="12.75">
      <c r="A69" s="20"/>
      <c r="B69" s="93" t="s">
        <v>724</v>
      </c>
      <c r="C69" s="28" t="s">
        <v>272</v>
      </c>
      <c r="D69" s="181">
        <v>0</v>
      </c>
      <c r="E69" s="180">
        <v>0</v>
      </c>
      <c r="F69" s="181">
        <v>0</v>
      </c>
      <c r="G69" s="180">
        <v>175000</v>
      </c>
      <c r="H69" s="180">
        <v>175000</v>
      </c>
      <c r="I69" s="558"/>
    </row>
    <row r="70" spans="1:9" ht="12.75">
      <c r="A70" s="20"/>
      <c r="B70" s="209" t="s">
        <v>424</v>
      </c>
      <c r="C70" s="28" t="s">
        <v>272</v>
      </c>
      <c r="D70" s="181">
        <v>0</v>
      </c>
      <c r="E70" s="180">
        <v>0</v>
      </c>
      <c r="F70" s="181">
        <v>0</v>
      </c>
      <c r="G70" s="180">
        <v>0</v>
      </c>
      <c r="H70" s="180">
        <v>0</v>
      </c>
      <c r="I70" s="558"/>
    </row>
    <row r="71" spans="1:9" ht="12.75">
      <c r="A71" s="20"/>
      <c r="B71" s="93" t="s">
        <v>470</v>
      </c>
      <c r="C71" s="65" t="s">
        <v>277</v>
      </c>
      <c r="D71" s="181">
        <v>3740</v>
      </c>
      <c r="E71" s="180">
        <v>0</v>
      </c>
      <c r="F71" s="181">
        <v>0</v>
      </c>
      <c r="G71" s="180">
        <v>1134</v>
      </c>
      <c r="H71" s="180">
        <v>1134</v>
      </c>
      <c r="I71" s="558"/>
    </row>
    <row r="72" spans="1:9" ht="12.75">
      <c r="A72" s="20"/>
      <c r="B72" s="86" t="s">
        <v>279</v>
      </c>
      <c r="C72" s="28"/>
      <c r="D72" s="181"/>
      <c r="E72" s="180"/>
      <c r="F72" s="180"/>
      <c r="G72" s="180"/>
      <c r="H72" s="180"/>
      <c r="I72" s="558"/>
    </row>
    <row r="73" spans="1:9" ht="12.75">
      <c r="A73" s="20"/>
      <c r="B73" s="86"/>
      <c r="C73" s="218" t="s">
        <v>296</v>
      </c>
      <c r="D73" s="181">
        <v>36500</v>
      </c>
      <c r="E73" s="180">
        <v>0</v>
      </c>
      <c r="F73" s="181">
        <v>0</v>
      </c>
      <c r="G73" s="180">
        <v>0</v>
      </c>
      <c r="H73" s="180">
        <v>0</v>
      </c>
      <c r="I73" s="558"/>
    </row>
    <row r="74" spans="1:9" ht="12.75">
      <c r="A74" s="20"/>
      <c r="B74" s="86"/>
      <c r="C74" s="127" t="s">
        <v>285</v>
      </c>
      <c r="D74" s="181">
        <v>25185</v>
      </c>
      <c r="E74" s="180">
        <v>0</v>
      </c>
      <c r="F74" s="181">
        <v>0</v>
      </c>
      <c r="G74" s="180">
        <v>0</v>
      </c>
      <c r="H74" s="180">
        <v>0</v>
      </c>
      <c r="I74" s="558"/>
    </row>
    <row r="75" spans="1:9" ht="12.75">
      <c r="A75" s="20"/>
      <c r="B75" s="86"/>
      <c r="C75" s="28" t="s">
        <v>272</v>
      </c>
      <c r="D75" s="181">
        <v>50000</v>
      </c>
      <c r="E75" s="180">
        <v>0</v>
      </c>
      <c r="F75" s="181">
        <v>0</v>
      </c>
      <c r="G75" s="180">
        <v>0</v>
      </c>
      <c r="H75" s="180">
        <v>0</v>
      </c>
      <c r="I75" s="558"/>
    </row>
    <row r="76" spans="1:9" ht="12.75">
      <c r="A76" s="20"/>
      <c r="B76" s="86"/>
      <c r="C76" s="127" t="s">
        <v>286</v>
      </c>
      <c r="D76" s="181">
        <v>50000</v>
      </c>
      <c r="E76" s="180">
        <v>0</v>
      </c>
      <c r="F76" s="181">
        <v>0</v>
      </c>
      <c r="G76" s="180">
        <v>0</v>
      </c>
      <c r="H76" s="180">
        <v>0</v>
      </c>
      <c r="I76" s="558"/>
    </row>
    <row r="77" spans="1:9" ht="12.75">
      <c r="A77" s="20"/>
      <c r="B77" s="84"/>
      <c r="C77" s="128" t="s">
        <v>277</v>
      </c>
      <c r="D77" s="181">
        <v>31500</v>
      </c>
      <c r="E77" s="180">
        <v>0</v>
      </c>
      <c r="F77" s="181">
        <v>0</v>
      </c>
      <c r="G77" s="180">
        <v>0</v>
      </c>
      <c r="H77" s="180">
        <v>0</v>
      </c>
      <c r="I77" s="558"/>
    </row>
    <row r="78" spans="1:9" ht="12.75">
      <c r="A78" s="20"/>
      <c r="B78" s="384" t="s">
        <v>458</v>
      </c>
      <c r="C78" s="173">
        <v>107055</v>
      </c>
      <c r="D78" s="181">
        <v>50000</v>
      </c>
      <c r="E78" s="180">
        <v>0</v>
      </c>
      <c r="F78" s="181">
        <v>0</v>
      </c>
      <c r="G78" s="180">
        <v>0</v>
      </c>
      <c r="H78" s="180">
        <v>0</v>
      </c>
      <c r="I78" s="558"/>
    </row>
    <row r="79" spans="1:9" ht="15">
      <c r="A79" s="21" t="s">
        <v>167</v>
      </c>
      <c r="B79" s="82" t="s">
        <v>0</v>
      </c>
      <c r="C79" s="108"/>
      <c r="D79" s="241">
        <f>SUM(D36,D43,D58)</f>
        <v>3932035</v>
      </c>
      <c r="E79" s="241">
        <f>SUM(E36,E43,E58)</f>
        <v>6463060</v>
      </c>
      <c r="F79" s="241">
        <f>SUM(F36,F43,F58)</f>
        <v>10961137</v>
      </c>
      <c r="G79" s="241">
        <f>SUM(G36,G43,G58)</f>
        <v>11861798</v>
      </c>
      <c r="H79" s="241">
        <f>SUM(H36,H43,H58)</f>
        <v>11861798</v>
      </c>
      <c r="I79" s="559">
        <f>SUM(H79,-F79)</f>
        <v>900661</v>
      </c>
    </row>
    <row r="80" spans="1:9" ht="15">
      <c r="A80" s="22" t="s">
        <v>168</v>
      </c>
      <c r="B80" s="87" t="s">
        <v>169</v>
      </c>
      <c r="C80" s="109"/>
      <c r="D80" s="243">
        <f>SUM(D79,D35)</f>
        <v>13120195</v>
      </c>
      <c r="E80" s="243">
        <f>SUM(E79,E35)</f>
        <v>15787961</v>
      </c>
      <c r="F80" s="243">
        <f>SUM(F79,F35)</f>
        <v>22090032</v>
      </c>
      <c r="G80" s="243">
        <f>SUM(G79,G35)</f>
        <v>22532532</v>
      </c>
      <c r="H80" s="243">
        <f>SUM(H79,H35)</f>
        <v>22532532</v>
      </c>
      <c r="I80" s="558"/>
    </row>
    <row r="81" spans="1:9" ht="15">
      <c r="A81" s="19" t="s">
        <v>170</v>
      </c>
      <c r="B81" s="88" t="s">
        <v>506</v>
      </c>
      <c r="C81" s="70"/>
      <c r="D81" s="185">
        <f>SUM(D82:D109)</f>
        <v>1928857.725</v>
      </c>
      <c r="E81" s="185">
        <v>2445201</v>
      </c>
      <c r="F81" s="185">
        <f>SUM(F82:F109)</f>
        <v>3000883</v>
      </c>
      <c r="G81" s="185">
        <v>3147861</v>
      </c>
      <c r="H81" s="185">
        <v>3147861</v>
      </c>
      <c r="I81" s="559"/>
    </row>
    <row r="82" spans="1:9" ht="12.75">
      <c r="A82" s="19"/>
      <c r="B82" s="84" t="s">
        <v>407</v>
      </c>
      <c r="C82" s="32" t="s">
        <v>272</v>
      </c>
      <c r="D82" s="181">
        <f>D9*0.155</f>
        <v>481374.2</v>
      </c>
      <c r="E82" s="242"/>
      <c r="F82" s="181">
        <v>438451</v>
      </c>
      <c r="G82" s="180"/>
      <c r="H82" s="180"/>
      <c r="I82" s="558"/>
    </row>
    <row r="83" spans="1:9" ht="12.75">
      <c r="A83" s="19"/>
      <c r="B83" s="84" t="s">
        <v>4</v>
      </c>
      <c r="C83" s="28" t="s">
        <v>273</v>
      </c>
      <c r="D83" s="181">
        <f>D11*0.155</f>
        <v>55459.31</v>
      </c>
      <c r="E83" s="242"/>
      <c r="F83" s="181">
        <v>56308</v>
      </c>
      <c r="G83" s="180"/>
      <c r="H83" s="180"/>
      <c r="I83" s="558"/>
    </row>
    <row r="84" spans="1:9" ht="12.75">
      <c r="A84" s="19"/>
      <c r="B84" s="84" t="s">
        <v>1</v>
      </c>
      <c r="C84" s="28" t="s">
        <v>274</v>
      </c>
      <c r="D84" s="181">
        <f>D12*0.155</f>
        <v>101988.45</v>
      </c>
      <c r="E84" s="242"/>
      <c r="F84" s="181">
        <v>103266</v>
      </c>
      <c r="G84" s="180"/>
      <c r="H84" s="180"/>
      <c r="I84" s="558"/>
    </row>
    <row r="85" spans="1:9" ht="12.75">
      <c r="A85" s="19"/>
      <c r="B85" s="84" t="s">
        <v>420</v>
      </c>
      <c r="C85" s="28">
        <v>107055</v>
      </c>
      <c r="D85" s="181">
        <f>D10*0.155</f>
        <v>471294.24</v>
      </c>
      <c r="E85" s="242"/>
      <c r="F85" s="181">
        <v>477072</v>
      </c>
      <c r="G85" s="180"/>
      <c r="H85" s="180"/>
      <c r="I85" s="558"/>
    </row>
    <row r="86" spans="1:9" ht="12.75">
      <c r="A86" s="19"/>
      <c r="B86" s="84" t="s">
        <v>271</v>
      </c>
      <c r="C86" s="28" t="s">
        <v>275</v>
      </c>
      <c r="D86" s="181">
        <v>157032</v>
      </c>
      <c r="E86" s="242"/>
      <c r="F86" s="181">
        <v>156175</v>
      </c>
      <c r="G86" s="180"/>
      <c r="H86" s="180"/>
      <c r="I86" s="558"/>
    </row>
    <row r="87" spans="1:9" ht="12.75">
      <c r="A87" s="19" t="s">
        <v>170</v>
      </c>
      <c r="B87" s="84" t="s">
        <v>281</v>
      </c>
      <c r="C87" s="28" t="s">
        <v>277</v>
      </c>
      <c r="D87" s="181">
        <f>D36*0.155</f>
        <v>465372</v>
      </c>
      <c r="E87" s="242"/>
      <c r="F87" s="181">
        <v>1296376</v>
      </c>
      <c r="G87" s="180"/>
      <c r="H87" s="180"/>
      <c r="I87" s="558"/>
    </row>
    <row r="88" spans="1:9" ht="12.75">
      <c r="A88" s="19"/>
      <c r="B88" s="424" t="s">
        <v>147</v>
      </c>
      <c r="C88" s="65" t="s">
        <v>272</v>
      </c>
      <c r="D88" s="181"/>
      <c r="E88" s="242"/>
      <c r="F88" s="181">
        <v>56000</v>
      </c>
      <c r="G88" s="180"/>
      <c r="H88" s="180"/>
      <c r="I88" s="559"/>
    </row>
    <row r="89" spans="1:9" ht="12.75">
      <c r="A89" s="19"/>
      <c r="B89" s="424" t="s">
        <v>147</v>
      </c>
      <c r="C89" s="28" t="s">
        <v>273</v>
      </c>
      <c r="D89" s="181"/>
      <c r="E89" s="242"/>
      <c r="F89" s="181">
        <v>56000</v>
      </c>
      <c r="G89" s="180"/>
      <c r="H89" s="180"/>
      <c r="I89" s="558"/>
    </row>
    <row r="90" spans="1:9" ht="12.75">
      <c r="A90" s="19"/>
      <c r="B90" s="424" t="s">
        <v>147</v>
      </c>
      <c r="C90" s="65" t="s">
        <v>536</v>
      </c>
      <c r="D90" s="181"/>
      <c r="E90" s="242"/>
      <c r="F90" s="181">
        <v>56000</v>
      </c>
      <c r="G90" s="180"/>
      <c r="H90" s="180"/>
      <c r="I90" s="558"/>
    </row>
    <row r="91" spans="1:9" ht="12.75">
      <c r="A91" s="19"/>
      <c r="B91" s="424" t="s">
        <v>147</v>
      </c>
      <c r="C91" s="28" t="s">
        <v>277</v>
      </c>
      <c r="D91" s="181"/>
      <c r="E91" s="242"/>
      <c r="F91" s="181"/>
      <c r="G91" s="180"/>
      <c r="H91" s="180"/>
      <c r="I91" s="558"/>
    </row>
    <row r="92" spans="1:9" ht="12.75">
      <c r="A92" s="19" t="s">
        <v>170</v>
      </c>
      <c r="B92" s="84" t="s">
        <v>357</v>
      </c>
      <c r="C92" s="127" t="s">
        <v>286</v>
      </c>
      <c r="D92" s="181">
        <f>D76*0.155</f>
        <v>7750</v>
      </c>
      <c r="E92" s="242"/>
      <c r="F92" s="181">
        <v>0</v>
      </c>
      <c r="G92" s="180"/>
      <c r="H92" s="180"/>
      <c r="I92" s="558"/>
    </row>
    <row r="93" spans="1:9" ht="12.75">
      <c r="A93" s="19"/>
      <c r="B93" s="84" t="s">
        <v>357</v>
      </c>
      <c r="C93" s="218" t="s">
        <v>296</v>
      </c>
      <c r="D93" s="181">
        <f>D73*0.155</f>
        <v>5657.5</v>
      </c>
      <c r="E93" s="242"/>
      <c r="F93" s="181">
        <v>0</v>
      </c>
      <c r="G93" s="180"/>
      <c r="H93" s="180"/>
      <c r="I93" s="558"/>
    </row>
    <row r="94" spans="1:9" ht="12.75">
      <c r="A94" s="19"/>
      <c r="B94" s="84" t="s">
        <v>357</v>
      </c>
      <c r="C94" s="127" t="s">
        <v>285</v>
      </c>
      <c r="D94" s="181">
        <f>D74*0.155</f>
        <v>3903.675</v>
      </c>
      <c r="E94" s="242"/>
      <c r="F94" s="181">
        <v>0</v>
      </c>
      <c r="G94" s="180"/>
      <c r="H94" s="180"/>
      <c r="I94" s="558"/>
    </row>
    <row r="95" spans="1:9" ht="12.75">
      <c r="A95" s="19"/>
      <c r="B95" s="84" t="s">
        <v>357</v>
      </c>
      <c r="C95" s="28" t="s">
        <v>272</v>
      </c>
      <c r="D95" s="181">
        <f>D75*0.155</f>
        <v>7750</v>
      </c>
      <c r="E95" s="242"/>
      <c r="F95" s="181">
        <v>0</v>
      </c>
      <c r="G95" s="180"/>
      <c r="H95" s="180"/>
      <c r="I95" s="558"/>
    </row>
    <row r="96" spans="1:9" ht="12.75">
      <c r="A96" s="19"/>
      <c r="B96" s="84" t="s">
        <v>357</v>
      </c>
      <c r="C96" s="128" t="s">
        <v>277</v>
      </c>
      <c r="D96" s="181">
        <f>D77*0.155</f>
        <v>4882.5</v>
      </c>
      <c r="E96" s="242"/>
      <c r="F96" s="181">
        <v>0</v>
      </c>
      <c r="G96" s="180"/>
      <c r="H96" s="180"/>
      <c r="I96" s="558"/>
    </row>
    <row r="97" spans="1:9" ht="12.75">
      <c r="A97" s="19" t="s">
        <v>170</v>
      </c>
      <c r="B97" s="84" t="s">
        <v>356</v>
      </c>
      <c r="C97" s="28" t="s">
        <v>278</v>
      </c>
      <c r="D97" s="181">
        <v>0</v>
      </c>
      <c r="E97" s="242"/>
      <c r="F97" s="181">
        <v>0</v>
      </c>
      <c r="G97" s="180"/>
      <c r="H97" s="180"/>
      <c r="I97" s="558"/>
    </row>
    <row r="98" spans="1:9" ht="12.75">
      <c r="A98" s="19"/>
      <c r="B98" s="84" t="s">
        <v>356</v>
      </c>
      <c r="C98" s="28" t="s">
        <v>272</v>
      </c>
      <c r="D98" s="181">
        <v>58030</v>
      </c>
      <c r="E98" s="242"/>
      <c r="F98" s="181">
        <v>112775</v>
      </c>
      <c r="G98" s="180"/>
      <c r="H98" s="180"/>
      <c r="I98" s="558"/>
    </row>
    <row r="99" spans="1:9" ht="12.75">
      <c r="A99" s="19"/>
      <c r="B99" s="84" t="s">
        <v>356</v>
      </c>
      <c r="C99" s="65" t="s">
        <v>277</v>
      </c>
      <c r="D99" s="181">
        <v>33736</v>
      </c>
      <c r="E99" s="242"/>
      <c r="F99" s="181">
        <v>59802</v>
      </c>
      <c r="G99" s="180"/>
      <c r="H99" s="180"/>
      <c r="I99" s="558"/>
    </row>
    <row r="100" spans="1:9" ht="12.75">
      <c r="A100" s="19"/>
      <c r="B100" s="84" t="s">
        <v>404</v>
      </c>
      <c r="C100" s="28" t="s">
        <v>278</v>
      </c>
      <c r="D100" s="181">
        <f>D44*0.155</f>
        <v>14880</v>
      </c>
      <c r="E100" s="242"/>
      <c r="F100" s="181">
        <v>17628</v>
      </c>
      <c r="G100" s="180"/>
      <c r="H100" s="180"/>
      <c r="I100" s="558"/>
    </row>
    <row r="101" spans="1:9" ht="12.75">
      <c r="A101" s="19"/>
      <c r="B101" s="84" t="s">
        <v>404</v>
      </c>
      <c r="C101" s="28" t="s">
        <v>272</v>
      </c>
      <c r="D101" s="181">
        <f>D49*0.155</f>
        <v>7718.225</v>
      </c>
      <c r="E101" s="242"/>
      <c r="F101" s="181">
        <v>0</v>
      </c>
      <c r="G101" s="180"/>
      <c r="H101" s="180"/>
      <c r="I101" s="558"/>
    </row>
    <row r="102" spans="1:9" ht="12.75">
      <c r="A102" s="19"/>
      <c r="B102" s="84" t="s">
        <v>507</v>
      </c>
      <c r="C102" s="28" t="s">
        <v>272</v>
      </c>
      <c r="D102" s="181">
        <f>D46*0.155</f>
        <v>41943</v>
      </c>
      <c r="E102" s="242"/>
      <c r="F102" s="181">
        <v>36823</v>
      </c>
      <c r="G102" s="180"/>
      <c r="H102" s="180"/>
      <c r="I102" s="558"/>
    </row>
    <row r="103" spans="1:9" ht="12.75">
      <c r="A103" s="19"/>
      <c r="B103" s="84" t="s">
        <v>404</v>
      </c>
      <c r="C103" s="127" t="s">
        <v>286</v>
      </c>
      <c r="D103" s="181">
        <v>0</v>
      </c>
      <c r="E103" s="242"/>
      <c r="F103" s="181">
        <v>13000</v>
      </c>
      <c r="G103" s="180"/>
      <c r="H103" s="180"/>
      <c r="I103" s="558"/>
    </row>
    <row r="104" spans="1:9" ht="12.75">
      <c r="A104" s="19"/>
      <c r="B104" s="84" t="s">
        <v>404</v>
      </c>
      <c r="C104" s="28" t="s">
        <v>277</v>
      </c>
      <c r="D104" s="181">
        <v>0</v>
      </c>
      <c r="E104" s="242"/>
      <c r="F104" s="181">
        <v>0</v>
      </c>
      <c r="G104" s="180"/>
      <c r="H104" s="180"/>
      <c r="I104" s="558"/>
    </row>
    <row r="105" spans="1:9" ht="12.75">
      <c r="A105" s="19"/>
      <c r="B105" s="84" t="s">
        <v>404</v>
      </c>
      <c r="C105" s="129" t="s">
        <v>285</v>
      </c>
      <c r="D105" s="181">
        <f>D48*0.155</f>
        <v>2336.625</v>
      </c>
      <c r="E105" s="242"/>
      <c r="F105" s="181">
        <v>0</v>
      </c>
      <c r="G105" s="180"/>
      <c r="H105" s="180"/>
      <c r="I105" s="558"/>
    </row>
    <row r="106" spans="1:9" ht="12.75">
      <c r="A106" s="19"/>
      <c r="B106" s="235" t="s">
        <v>404</v>
      </c>
      <c r="C106" s="28" t="s">
        <v>273</v>
      </c>
      <c r="D106" s="181">
        <v>0</v>
      </c>
      <c r="E106" s="242"/>
      <c r="F106" s="181">
        <v>5907</v>
      </c>
      <c r="G106" s="180"/>
      <c r="H106" s="180"/>
      <c r="I106" s="558"/>
    </row>
    <row r="107" spans="1:9" ht="12.75">
      <c r="A107" s="19"/>
      <c r="B107" s="235" t="s">
        <v>404</v>
      </c>
      <c r="C107" s="173">
        <v>107055</v>
      </c>
      <c r="D107" s="181">
        <v>0</v>
      </c>
      <c r="E107" s="242"/>
      <c r="F107" s="181">
        <v>59300</v>
      </c>
      <c r="G107" s="180"/>
      <c r="H107" s="180"/>
      <c r="I107" s="558"/>
    </row>
    <row r="108" spans="1:9" ht="12.75">
      <c r="A108" s="19"/>
      <c r="B108" s="235" t="s">
        <v>404</v>
      </c>
      <c r="C108" s="28" t="s">
        <v>277</v>
      </c>
      <c r="D108" s="181">
        <v>0</v>
      </c>
      <c r="E108" s="242">
        <v>0</v>
      </c>
      <c r="F108" s="181">
        <v>0</v>
      </c>
      <c r="G108" s="180"/>
      <c r="H108" s="180"/>
      <c r="I108" s="558"/>
    </row>
    <row r="109" spans="1:9" ht="12.75">
      <c r="A109" s="19"/>
      <c r="B109" s="384" t="s">
        <v>458</v>
      </c>
      <c r="C109" s="173">
        <v>107055</v>
      </c>
      <c r="D109" s="181">
        <f>D78*0.155</f>
        <v>7750</v>
      </c>
      <c r="E109" s="242"/>
      <c r="F109" s="181">
        <v>0</v>
      </c>
      <c r="G109" s="180"/>
      <c r="H109" s="180"/>
      <c r="I109" s="558"/>
    </row>
    <row r="110" spans="1:9" ht="15">
      <c r="A110" s="22" t="s">
        <v>170</v>
      </c>
      <c r="B110" s="89" t="s">
        <v>171</v>
      </c>
      <c r="C110" s="110"/>
      <c r="D110" s="244">
        <v>1928858</v>
      </c>
      <c r="E110" s="244">
        <v>2445201</v>
      </c>
      <c r="F110" s="244">
        <f>SUM(F81)</f>
        <v>3000883</v>
      </c>
      <c r="G110" s="244">
        <f>SUM(G81)</f>
        <v>3147861</v>
      </c>
      <c r="H110" s="244">
        <f>SUM(H81)</f>
        <v>3147861</v>
      </c>
      <c r="I110" s="558"/>
    </row>
    <row r="111" spans="1:9" ht="15">
      <c r="A111" s="30" t="s">
        <v>172</v>
      </c>
      <c r="B111" s="83" t="s">
        <v>173</v>
      </c>
      <c r="C111" s="38"/>
      <c r="D111" s="245">
        <f>SUM(D112,D113,D119)</f>
        <v>123386</v>
      </c>
      <c r="E111" s="245">
        <f>SUM(E112,E113,E119)</f>
        <v>51010</v>
      </c>
      <c r="F111" s="254">
        <f>SUM(F112,F113,F119)</f>
        <v>54886</v>
      </c>
      <c r="G111" s="254">
        <f>SUM(G112,G113,G119)</f>
        <v>53318</v>
      </c>
      <c r="H111" s="254">
        <f>SUM(H112,H113,H119)</f>
        <v>53318</v>
      </c>
      <c r="I111" s="558"/>
    </row>
    <row r="112" spans="1:9" ht="12.75">
      <c r="A112" s="20"/>
      <c r="B112" s="80" t="s">
        <v>174</v>
      </c>
      <c r="C112" s="111" t="s">
        <v>286</v>
      </c>
      <c r="D112" s="246">
        <v>12000</v>
      </c>
      <c r="E112" s="288">
        <v>7874</v>
      </c>
      <c r="F112" s="246">
        <v>10000</v>
      </c>
      <c r="G112" s="318">
        <v>8661</v>
      </c>
      <c r="H112" s="318">
        <v>8661</v>
      </c>
      <c r="I112" s="558"/>
    </row>
    <row r="113" spans="1:9" ht="12.75">
      <c r="A113" s="19"/>
      <c r="B113" s="90" t="s">
        <v>175</v>
      </c>
      <c r="C113" s="28" t="s">
        <v>274</v>
      </c>
      <c r="D113" s="181">
        <f>SUM(D114:D117)</f>
        <v>39886</v>
      </c>
      <c r="E113" s="185">
        <f>SUM(E114:E117)</f>
        <v>39886</v>
      </c>
      <c r="F113" s="181">
        <f>SUM(F114:F117)</f>
        <v>39886</v>
      </c>
      <c r="G113" s="180">
        <f>SUM(G114:G117)</f>
        <v>44657</v>
      </c>
      <c r="H113" s="180">
        <f>SUM(H114:H117)</f>
        <v>44657</v>
      </c>
      <c r="I113" s="558"/>
    </row>
    <row r="114" spans="1:9" ht="12.75">
      <c r="A114" s="19"/>
      <c r="B114" s="363" t="s">
        <v>287</v>
      </c>
      <c r="C114" s="28"/>
      <c r="D114" s="247">
        <v>0</v>
      </c>
      <c r="E114" s="289">
        <v>0</v>
      </c>
      <c r="F114" s="247">
        <v>0</v>
      </c>
      <c r="G114" s="289">
        <v>0</v>
      </c>
      <c r="H114" s="289">
        <v>0</v>
      </c>
      <c r="I114" s="558"/>
    </row>
    <row r="115" spans="1:9" ht="12.75">
      <c r="A115" s="19"/>
      <c r="B115" s="91" t="s">
        <v>282</v>
      </c>
      <c r="C115" s="70"/>
      <c r="D115" s="247">
        <v>0</v>
      </c>
      <c r="E115" s="289">
        <v>0</v>
      </c>
      <c r="F115" s="247">
        <v>0</v>
      </c>
      <c r="G115" s="289">
        <v>0</v>
      </c>
      <c r="H115" s="289">
        <v>0</v>
      </c>
      <c r="I115" s="558"/>
    </row>
    <row r="116" spans="1:9" ht="12.75">
      <c r="A116" s="19"/>
      <c r="B116" s="91" t="s">
        <v>283</v>
      </c>
      <c r="C116" s="70"/>
      <c r="D116" s="247">
        <v>39886</v>
      </c>
      <c r="E116" s="289">
        <v>39886</v>
      </c>
      <c r="F116" s="247">
        <v>39886</v>
      </c>
      <c r="G116" s="289">
        <v>44657</v>
      </c>
      <c r="H116" s="289">
        <v>44657</v>
      </c>
      <c r="I116" s="558"/>
    </row>
    <row r="117" spans="1:9" ht="12.75">
      <c r="A117" s="19"/>
      <c r="B117" s="91" t="s">
        <v>284</v>
      </c>
      <c r="C117" s="70"/>
      <c r="D117" s="247">
        <v>0</v>
      </c>
      <c r="E117" s="289">
        <v>0</v>
      </c>
      <c r="F117" s="247">
        <v>0</v>
      </c>
      <c r="G117" s="289">
        <v>0</v>
      </c>
      <c r="H117" s="289">
        <v>0</v>
      </c>
      <c r="I117" s="558"/>
    </row>
    <row r="118" spans="1:9" ht="12.75">
      <c r="A118" s="44"/>
      <c r="B118" s="227" t="s">
        <v>473</v>
      </c>
      <c r="C118" s="70"/>
      <c r="D118" s="248">
        <v>0</v>
      </c>
      <c r="E118" s="290">
        <v>0</v>
      </c>
      <c r="F118" s="248">
        <v>0</v>
      </c>
      <c r="G118" s="290">
        <v>0</v>
      </c>
      <c r="H118" s="290">
        <v>0</v>
      </c>
      <c r="I118" s="558"/>
    </row>
    <row r="119" spans="1:9" ht="12.75">
      <c r="A119" s="44"/>
      <c r="B119" s="385" t="s">
        <v>472</v>
      </c>
      <c r="C119" s="128" t="s">
        <v>471</v>
      </c>
      <c r="D119" s="181">
        <v>71500</v>
      </c>
      <c r="E119" s="185">
        <v>3250</v>
      </c>
      <c r="F119" s="181">
        <v>5000</v>
      </c>
      <c r="G119" s="180">
        <v>0</v>
      </c>
      <c r="H119" s="180">
        <v>0</v>
      </c>
      <c r="I119" s="558"/>
    </row>
    <row r="120" spans="1:10" ht="15">
      <c r="A120" s="154" t="s">
        <v>176</v>
      </c>
      <c r="B120" s="230" t="s">
        <v>177</v>
      </c>
      <c r="C120" s="319"/>
      <c r="D120" s="245">
        <f>SUM(D121:D148)</f>
        <v>1348220</v>
      </c>
      <c r="E120" s="245">
        <f>SUM(E121:E154)</f>
        <v>2004474</v>
      </c>
      <c r="F120" s="245">
        <f>SUM(F121:F154)</f>
        <v>1198613</v>
      </c>
      <c r="G120" s="245">
        <f>SUM(G121:G154)</f>
        <v>2027285</v>
      </c>
      <c r="H120" s="245">
        <f>SUM(H121:H154)</f>
        <v>2027285</v>
      </c>
      <c r="I120" s="559">
        <f>SUM(H120,-F120)</f>
        <v>828672</v>
      </c>
      <c r="J120" s="162"/>
    </row>
    <row r="121" spans="1:9" ht="15">
      <c r="A121" s="154"/>
      <c r="B121" s="231" t="s">
        <v>452</v>
      </c>
      <c r="C121" s="320" t="s">
        <v>277</v>
      </c>
      <c r="D121" s="246">
        <v>2500</v>
      </c>
      <c r="E121" s="318">
        <v>39410</v>
      </c>
      <c r="F121" s="246">
        <v>42000</v>
      </c>
      <c r="G121" s="318">
        <v>7874</v>
      </c>
      <c r="H121" s="318">
        <v>7874</v>
      </c>
      <c r="I121" s="558"/>
    </row>
    <row r="122" spans="1:9" ht="12.75">
      <c r="A122" s="44"/>
      <c r="B122" s="232" t="s">
        <v>178</v>
      </c>
      <c r="C122" s="320" t="s">
        <v>277</v>
      </c>
      <c r="D122" s="181">
        <v>16500</v>
      </c>
      <c r="E122" s="180">
        <v>8088</v>
      </c>
      <c r="F122" s="181">
        <v>15000</v>
      </c>
      <c r="G122" s="180">
        <v>0</v>
      </c>
      <c r="H122" s="180">
        <v>0</v>
      </c>
      <c r="I122" s="558"/>
    </row>
    <row r="123" spans="1:9" ht="12.75">
      <c r="A123" s="44"/>
      <c r="B123" s="232" t="s">
        <v>459</v>
      </c>
      <c r="C123" s="322">
        <v>107055</v>
      </c>
      <c r="D123" s="181">
        <v>5000</v>
      </c>
      <c r="E123" s="180">
        <v>0</v>
      </c>
      <c r="F123" s="181">
        <v>0</v>
      </c>
      <c r="G123" s="180">
        <v>0</v>
      </c>
      <c r="H123" s="180">
        <v>0</v>
      </c>
      <c r="I123" s="558"/>
    </row>
    <row r="124" spans="1:9" ht="12.75">
      <c r="A124" s="44"/>
      <c r="B124" s="232" t="s">
        <v>179</v>
      </c>
      <c r="C124" s="321" t="s">
        <v>272</v>
      </c>
      <c r="D124" s="181">
        <v>12000</v>
      </c>
      <c r="E124" s="180">
        <v>0</v>
      </c>
      <c r="F124" s="181">
        <v>0</v>
      </c>
      <c r="G124" s="180">
        <v>0</v>
      </c>
      <c r="H124" s="180">
        <v>0</v>
      </c>
      <c r="I124" s="558"/>
    </row>
    <row r="125" spans="1:9" ht="12.75">
      <c r="A125" s="44"/>
      <c r="B125" s="233" t="s">
        <v>450</v>
      </c>
      <c r="C125" s="323" t="s">
        <v>286</v>
      </c>
      <c r="D125" s="181">
        <v>315000</v>
      </c>
      <c r="E125" s="180">
        <v>284233</v>
      </c>
      <c r="F125" s="181">
        <v>325000</v>
      </c>
      <c r="G125" s="180">
        <v>375007</v>
      </c>
      <c r="H125" s="180">
        <v>375007</v>
      </c>
      <c r="I125" s="558"/>
    </row>
    <row r="126" spans="1:9" ht="12.75">
      <c r="A126" s="44"/>
      <c r="B126" s="233" t="s">
        <v>180</v>
      </c>
      <c r="C126" s="321" t="s">
        <v>272</v>
      </c>
      <c r="D126" s="181">
        <v>40000</v>
      </c>
      <c r="E126" s="180">
        <v>15732</v>
      </c>
      <c r="F126" s="181">
        <v>15732</v>
      </c>
      <c r="G126" s="180">
        <v>0</v>
      </c>
      <c r="H126" s="180">
        <v>0</v>
      </c>
      <c r="I126" s="558"/>
    </row>
    <row r="127" spans="1:9" ht="12.75">
      <c r="A127" s="44"/>
      <c r="B127" s="232" t="s">
        <v>180</v>
      </c>
      <c r="C127" s="320" t="s">
        <v>273</v>
      </c>
      <c r="D127" s="181">
        <v>15000</v>
      </c>
      <c r="E127" s="180">
        <v>15748</v>
      </c>
      <c r="F127" s="181">
        <v>15748</v>
      </c>
      <c r="G127" s="180">
        <v>0</v>
      </c>
      <c r="H127" s="180">
        <v>0</v>
      </c>
      <c r="I127" s="558"/>
    </row>
    <row r="128" spans="1:9" ht="12.75">
      <c r="A128" s="44"/>
      <c r="B128" s="232" t="s">
        <v>180</v>
      </c>
      <c r="C128" s="322">
        <v>107055</v>
      </c>
      <c r="D128" s="181">
        <v>20000</v>
      </c>
      <c r="E128" s="180">
        <v>15748</v>
      </c>
      <c r="F128" s="181">
        <v>15748</v>
      </c>
      <c r="G128" s="180">
        <v>0</v>
      </c>
      <c r="H128" s="180">
        <v>0</v>
      </c>
      <c r="I128" s="558"/>
    </row>
    <row r="129" spans="1:9" ht="12.75">
      <c r="A129" s="44"/>
      <c r="B129" s="227" t="s">
        <v>541</v>
      </c>
      <c r="C129" s="320" t="s">
        <v>275</v>
      </c>
      <c r="D129" s="181">
        <v>0</v>
      </c>
      <c r="E129" s="180">
        <v>0</v>
      </c>
      <c r="F129" s="181">
        <v>0</v>
      </c>
      <c r="G129" s="180">
        <v>0</v>
      </c>
      <c r="H129" s="180">
        <v>0</v>
      </c>
      <c r="I129" s="558"/>
    </row>
    <row r="130" spans="1:9" ht="12.75">
      <c r="A130" s="44"/>
      <c r="B130" s="227" t="s">
        <v>540</v>
      </c>
      <c r="C130" s="323" t="s">
        <v>286</v>
      </c>
      <c r="D130" s="181">
        <v>0</v>
      </c>
      <c r="E130" s="180">
        <v>3937</v>
      </c>
      <c r="F130" s="181">
        <v>3937</v>
      </c>
      <c r="G130" s="180">
        <v>0</v>
      </c>
      <c r="H130" s="180">
        <v>0</v>
      </c>
      <c r="I130" s="558"/>
    </row>
    <row r="131" spans="1:9" ht="12.75">
      <c r="A131" s="44"/>
      <c r="B131" s="227" t="s">
        <v>539</v>
      </c>
      <c r="C131" s="320" t="s">
        <v>275</v>
      </c>
      <c r="D131" s="181">
        <v>0</v>
      </c>
      <c r="E131" s="180">
        <v>2078</v>
      </c>
      <c r="F131" s="181">
        <v>2078</v>
      </c>
      <c r="G131" s="180">
        <v>0</v>
      </c>
      <c r="H131" s="180">
        <v>0</v>
      </c>
      <c r="I131" s="558"/>
    </row>
    <row r="132" spans="1:9" ht="12.75">
      <c r="A132" s="44"/>
      <c r="B132" s="232" t="s">
        <v>288</v>
      </c>
      <c r="C132" s="323" t="s">
        <v>286</v>
      </c>
      <c r="D132" s="181">
        <v>25000</v>
      </c>
      <c r="E132" s="180">
        <v>25750</v>
      </c>
      <c r="F132" s="181">
        <v>30000</v>
      </c>
      <c r="G132" s="180">
        <v>0</v>
      </c>
      <c r="H132" s="180">
        <v>0</v>
      </c>
      <c r="I132" s="558"/>
    </row>
    <row r="133" spans="1:9" ht="12.75">
      <c r="A133" s="44"/>
      <c r="B133" s="442" t="s">
        <v>289</v>
      </c>
      <c r="C133" s="321" t="s">
        <v>272</v>
      </c>
      <c r="D133" s="181">
        <v>160000</v>
      </c>
      <c r="E133" s="180">
        <v>0</v>
      </c>
      <c r="F133" s="181">
        <v>0</v>
      </c>
      <c r="G133" s="180">
        <v>0</v>
      </c>
      <c r="H133" s="180">
        <v>0</v>
      </c>
      <c r="I133" s="558"/>
    </row>
    <row r="134" spans="1:9" ht="12.75">
      <c r="A134" s="44"/>
      <c r="B134" s="233" t="s">
        <v>543</v>
      </c>
      <c r="C134" s="320" t="s">
        <v>277</v>
      </c>
      <c r="D134" s="181">
        <v>7500</v>
      </c>
      <c r="E134" s="180">
        <v>44932</v>
      </c>
      <c r="F134" s="181">
        <v>50000</v>
      </c>
      <c r="G134" s="180">
        <v>0</v>
      </c>
      <c r="H134" s="180">
        <v>0</v>
      </c>
      <c r="I134" s="558"/>
    </row>
    <row r="135" spans="1:9" ht="12.75">
      <c r="A135" s="44"/>
      <c r="B135" s="233" t="s">
        <v>389</v>
      </c>
      <c r="C135" s="321" t="s">
        <v>272</v>
      </c>
      <c r="D135" s="184">
        <v>0</v>
      </c>
      <c r="E135" s="180">
        <v>0</v>
      </c>
      <c r="F135" s="181">
        <v>0</v>
      </c>
      <c r="G135" s="180">
        <v>0</v>
      </c>
      <c r="H135" s="180">
        <v>0</v>
      </c>
      <c r="I135" s="558"/>
    </row>
    <row r="136" spans="1:9" ht="12.75">
      <c r="A136" s="44"/>
      <c r="B136" s="297" t="s">
        <v>290</v>
      </c>
      <c r="C136" s="320" t="s">
        <v>278</v>
      </c>
      <c r="D136" s="181">
        <v>0</v>
      </c>
      <c r="E136" s="180">
        <v>0</v>
      </c>
      <c r="F136" s="181">
        <v>0</v>
      </c>
      <c r="G136" s="180">
        <v>0</v>
      </c>
      <c r="H136" s="180">
        <v>0</v>
      </c>
      <c r="I136" s="558"/>
    </row>
    <row r="137" spans="1:9" ht="12.75">
      <c r="A137" s="44"/>
      <c r="B137" s="234" t="s">
        <v>390</v>
      </c>
      <c r="C137" s="321" t="s">
        <v>272</v>
      </c>
      <c r="D137" s="181">
        <v>9500</v>
      </c>
      <c r="E137" s="180">
        <v>15370</v>
      </c>
      <c r="F137" s="181">
        <v>15370</v>
      </c>
      <c r="G137" s="180">
        <v>0</v>
      </c>
      <c r="H137" s="180">
        <v>0</v>
      </c>
      <c r="I137" s="558"/>
    </row>
    <row r="138" spans="1:9" ht="12.75">
      <c r="A138" s="44"/>
      <c r="B138" s="234" t="s">
        <v>387</v>
      </c>
      <c r="C138" s="324" t="s">
        <v>285</v>
      </c>
      <c r="D138" s="181">
        <v>105000</v>
      </c>
      <c r="E138" s="180">
        <v>18852</v>
      </c>
      <c r="F138" s="181">
        <v>25000</v>
      </c>
      <c r="G138" s="180">
        <v>0</v>
      </c>
      <c r="H138" s="180">
        <v>0</v>
      </c>
      <c r="I138" s="558"/>
    </row>
    <row r="139" spans="1:9" ht="12.75">
      <c r="A139" s="44"/>
      <c r="B139" s="234" t="s">
        <v>388</v>
      </c>
      <c r="C139" s="325" t="s">
        <v>291</v>
      </c>
      <c r="D139" s="181">
        <v>10000</v>
      </c>
      <c r="E139" s="180">
        <v>4567</v>
      </c>
      <c r="F139" s="181">
        <v>10000</v>
      </c>
      <c r="G139" s="180">
        <v>0</v>
      </c>
      <c r="H139" s="180">
        <v>0</v>
      </c>
      <c r="I139" s="558"/>
    </row>
    <row r="140" spans="1:9" ht="12.75">
      <c r="A140" s="44"/>
      <c r="B140" s="227" t="s">
        <v>294</v>
      </c>
      <c r="C140" s="321" t="s">
        <v>272</v>
      </c>
      <c r="D140" s="181">
        <v>20000</v>
      </c>
      <c r="E140" s="180">
        <v>4244</v>
      </c>
      <c r="F140" s="181">
        <v>5000</v>
      </c>
      <c r="G140" s="180">
        <v>0</v>
      </c>
      <c r="H140" s="180">
        <v>0</v>
      </c>
      <c r="I140" s="558"/>
    </row>
    <row r="141" spans="1:9" ht="12.75">
      <c r="A141" s="44"/>
      <c r="B141" s="227" t="s">
        <v>292</v>
      </c>
      <c r="C141" s="321" t="s">
        <v>272</v>
      </c>
      <c r="D141" s="181">
        <v>12000</v>
      </c>
      <c r="E141" s="180">
        <v>0</v>
      </c>
      <c r="F141" s="181">
        <v>12000</v>
      </c>
      <c r="G141" s="180">
        <v>0</v>
      </c>
      <c r="H141" s="180">
        <v>0</v>
      </c>
      <c r="I141" s="558"/>
    </row>
    <row r="142" spans="1:9" ht="12.75">
      <c r="A142" s="44"/>
      <c r="B142" s="174" t="s">
        <v>726</v>
      </c>
      <c r="C142" s="322">
        <v>107055</v>
      </c>
      <c r="D142" s="181">
        <v>276000</v>
      </c>
      <c r="E142" s="180">
        <v>204437</v>
      </c>
      <c r="F142" s="181">
        <v>276000</v>
      </c>
      <c r="G142" s="180">
        <v>377004</v>
      </c>
      <c r="H142" s="180">
        <v>377004</v>
      </c>
      <c r="I142" s="558"/>
    </row>
    <row r="143" spans="1:9" ht="12.75">
      <c r="A143" s="44"/>
      <c r="B143" s="174" t="s">
        <v>727</v>
      </c>
      <c r="C143" s="323" t="s">
        <v>286</v>
      </c>
      <c r="D143" s="181">
        <v>0</v>
      </c>
      <c r="E143" s="180">
        <v>0</v>
      </c>
      <c r="F143" s="181">
        <v>0</v>
      </c>
      <c r="G143" s="180">
        <v>0</v>
      </c>
      <c r="H143" s="180">
        <v>0</v>
      </c>
      <c r="I143" s="558"/>
    </row>
    <row r="144" spans="1:9" ht="12.75">
      <c r="A144" s="67"/>
      <c r="B144" s="495" t="s">
        <v>163</v>
      </c>
      <c r="C144" s="321" t="s">
        <v>272</v>
      </c>
      <c r="D144" s="181">
        <v>100000</v>
      </c>
      <c r="E144" s="180">
        <v>261012</v>
      </c>
      <c r="F144" s="181">
        <v>260000</v>
      </c>
      <c r="G144" s="180">
        <v>399166</v>
      </c>
      <c r="H144" s="180">
        <v>399166</v>
      </c>
      <c r="I144" s="558"/>
    </row>
    <row r="145" spans="1:9" ht="12.75">
      <c r="A145" s="67"/>
      <c r="B145" s="212" t="s">
        <v>434</v>
      </c>
      <c r="C145" s="326" t="s">
        <v>293</v>
      </c>
      <c r="D145" s="257">
        <v>0</v>
      </c>
      <c r="E145" s="275">
        <v>624000</v>
      </c>
      <c r="F145" s="257">
        <v>0</v>
      </c>
      <c r="G145" s="275">
        <v>676500</v>
      </c>
      <c r="H145" s="275">
        <v>676500</v>
      </c>
      <c r="I145" s="558"/>
    </row>
    <row r="146" spans="1:9" ht="12.75">
      <c r="A146" s="67"/>
      <c r="B146" s="211" t="s">
        <v>474</v>
      </c>
      <c r="C146" s="321" t="s">
        <v>272</v>
      </c>
      <c r="D146" s="181">
        <v>67220</v>
      </c>
      <c r="E146" s="180">
        <v>0</v>
      </c>
      <c r="F146" s="181">
        <v>0</v>
      </c>
      <c r="G146" s="180">
        <v>0</v>
      </c>
      <c r="H146" s="180">
        <v>0</v>
      </c>
      <c r="I146" s="558"/>
    </row>
    <row r="147" spans="1:9" ht="12.75">
      <c r="A147" s="67"/>
      <c r="B147" s="298" t="s">
        <v>475</v>
      </c>
      <c r="C147" s="326" t="s">
        <v>471</v>
      </c>
      <c r="D147" s="257">
        <v>130000</v>
      </c>
      <c r="E147" s="275">
        <v>65751</v>
      </c>
      <c r="F147" s="257">
        <v>80000</v>
      </c>
      <c r="G147" s="275">
        <v>0</v>
      </c>
      <c r="H147" s="275">
        <v>0</v>
      </c>
      <c r="I147" s="558"/>
    </row>
    <row r="148" spans="1:9" ht="12.75">
      <c r="A148" s="67"/>
      <c r="B148" s="211" t="s">
        <v>476</v>
      </c>
      <c r="C148" s="320" t="s">
        <v>277</v>
      </c>
      <c r="D148" s="181">
        <v>0</v>
      </c>
      <c r="E148" s="180">
        <v>0</v>
      </c>
      <c r="F148" s="181">
        <v>0</v>
      </c>
      <c r="G148" s="180">
        <v>0</v>
      </c>
      <c r="H148" s="180">
        <v>0</v>
      </c>
      <c r="I148" s="558"/>
    </row>
    <row r="149" spans="1:9" ht="12.75">
      <c r="A149" s="67"/>
      <c r="B149" s="211" t="s">
        <v>542</v>
      </c>
      <c r="C149" s="364" t="s">
        <v>274</v>
      </c>
      <c r="D149" s="181">
        <v>0</v>
      </c>
      <c r="E149" s="180">
        <v>58000</v>
      </c>
      <c r="F149" s="181">
        <v>0</v>
      </c>
      <c r="G149" s="180">
        <v>0</v>
      </c>
      <c r="H149" s="180">
        <v>0</v>
      </c>
      <c r="I149" s="558"/>
    </row>
    <row r="150" spans="1:9" ht="12.75">
      <c r="A150" s="67"/>
      <c r="B150" s="211" t="s">
        <v>518</v>
      </c>
      <c r="C150" s="325" t="s">
        <v>286</v>
      </c>
      <c r="D150" s="181">
        <v>0</v>
      </c>
      <c r="E150" s="180">
        <v>132599</v>
      </c>
      <c r="F150" s="181">
        <v>0</v>
      </c>
      <c r="G150" s="180">
        <v>0</v>
      </c>
      <c r="H150" s="180">
        <v>0</v>
      </c>
      <c r="I150" s="558"/>
    </row>
    <row r="151" spans="1:9" ht="12.75">
      <c r="A151" s="67"/>
      <c r="B151" s="211" t="s">
        <v>538</v>
      </c>
      <c r="C151" s="65" t="s">
        <v>291</v>
      </c>
      <c r="D151" s="71">
        <v>0</v>
      </c>
      <c r="E151" s="317">
        <v>46954</v>
      </c>
      <c r="F151" s="429">
        <v>0</v>
      </c>
      <c r="G151" s="352">
        <v>0</v>
      </c>
      <c r="H151" s="352">
        <v>0</v>
      </c>
      <c r="I151" s="558"/>
    </row>
    <row r="152" spans="1:9" ht="12.75">
      <c r="A152" s="67"/>
      <c r="B152" s="537" t="s">
        <v>684</v>
      </c>
      <c r="C152" s="320" t="s">
        <v>278</v>
      </c>
      <c r="D152" s="71">
        <v>0</v>
      </c>
      <c r="E152" s="317">
        <v>0</v>
      </c>
      <c r="F152" s="429">
        <v>0</v>
      </c>
      <c r="G152" s="352">
        <v>42913</v>
      </c>
      <c r="H152" s="352">
        <v>42913</v>
      </c>
      <c r="I152" s="558"/>
    </row>
    <row r="153" spans="1:9" ht="12.75">
      <c r="A153" s="67"/>
      <c r="B153" s="537" t="s">
        <v>685</v>
      </c>
      <c r="C153" s="321" t="s">
        <v>272</v>
      </c>
      <c r="D153" s="71">
        <v>0</v>
      </c>
      <c r="E153" s="317">
        <v>0</v>
      </c>
      <c r="F153" s="429">
        <v>0</v>
      </c>
      <c r="G153" s="352">
        <v>59000</v>
      </c>
      <c r="H153" s="352">
        <v>59000</v>
      </c>
      <c r="I153" s="558"/>
    </row>
    <row r="154" spans="1:9" ht="12.75">
      <c r="A154" s="67"/>
      <c r="B154" s="211" t="s">
        <v>544</v>
      </c>
      <c r="C154" s="322">
        <v>107055</v>
      </c>
      <c r="D154" s="71">
        <v>0</v>
      </c>
      <c r="E154" s="317">
        <v>113032</v>
      </c>
      <c r="F154" s="429">
        <v>0</v>
      </c>
      <c r="G154" s="352">
        <v>89821</v>
      </c>
      <c r="H154" s="352">
        <v>89821</v>
      </c>
      <c r="I154" s="558"/>
    </row>
    <row r="155" spans="1:9" ht="12.75">
      <c r="A155" s="67"/>
      <c r="B155" s="309" t="s">
        <v>686</v>
      </c>
      <c r="C155" s="322">
        <v>107055</v>
      </c>
      <c r="D155" s="181">
        <v>0</v>
      </c>
      <c r="E155" s="352">
        <v>0</v>
      </c>
      <c r="F155" s="429">
        <v>0</v>
      </c>
      <c r="G155" s="542">
        <v>0</v>
      </c>
      <c r="H155" s="542">
        <v>0</v>
      </c>
      <c r="I155" s="558"/>
    </row>
    <row r="156" spans="1:9" ht="15">
      <c r="A156" s="21" t="s">
        <v>181</v>
      </c>
      <c r="B156" s="82" t="s">
        <v>182</v>
      </c>
      <c r="C156" s="108"/>
      <c r="D156" s="241">
        <f>SUM(D111,D120)</f>
        <v>1471606</v>
      </c>
      <c r="E156" s="241">
        <f>SUM(E111,E120)</f>
        <v>2055484</v>
      </c>
      <c r="F156" s="241">
        <f>SUM(F111,F120)</f>
        <v>1253499</v>
      </c>
      <c r="G156" s="241">
        <f>SUM(G111,G120)</f>
        <v>2080603</v>
      </c>
      <c r="H156" s="241">
        <f>SUM(H111,H120)</f>
        <v>2080603</v>
      </c>
      <c r="I156" s="558"/>
    </row>
    <row r="157" spans="1:9" ht="15">
      <c r="A157" s="30" t="s">
        <v>183</v>
      </c>
      <c r="B157" s="83" t="s">
        <v>184</v>
      </c>
      <c r="C157" s="38"/>
      <c r="D157" s="245">
        <f>SUM(D158:D166)</f>
        <v>552425</v>
      </c>
      <c r="E157" s="245">
        <f>SUM(E158:E159,E161:E166)</f>
        <v>612399</v>
      </c>
      <c r="F157" s="245">
        <f>SUM(F158:F159,F161:F166)</f>
        <v>597559</v>
      </c>
      <c r="G157" s="245">
        <f>SUM(G158:G159,G161:G166)</f>
        <v>629275</v>
      </c>
      <c r="H157" s="245">
        <f>SUM(H158:H159,H161:H166)</f>
        <v>622130</v>
      </c>
      <c r="I157" s="558"/>
    </row>
    <row r="158" spans="1:9" ht="12.75">
      <c r="A158" s="19"/>
      <c r="B158" s="80" t="s">
        <v>295</v>
      </c>
      <c r="C158" s="32" t="s">
        <v>272</v>
      </c>
      <c r="D158" s="181">
        <v>15000</v>
      </c>
      <c r="E158" s="180">
        <v>0</v>
      </c>
      <c r="F158" s="181">
        <v>0</v>
      </c>
      <c r="G158" s="180">
        <v>0</v>
      </c>
      <c r="H158" s="180">
        <v>0</v>
      </c>
      <c r="I158" s="558"/>
    </row>
    <row r="159" spans="1:9" ht="12.75">
      <c r="A159" s="19"/>
      <c r="B159" s="80" t="s">
        <v>185</v>
      </c>
      <c r="C159" s="32" t="s">
        <v>272</v>
      </c>
      <c r="D159" s="181">
        <v>0</v>
      </c>
      <c r="E159" s="180">
        <f>SUM(E160)</f>
        <v>30340</v>
      </c>
      <c r="F159" s="181">
        <f>SUM(F160)</f>
        <v>15500</v>
      </c>
      <c r="G159" s="180">
        <f>SUM(G160)</f>
        <v>15500</v>
      </c>
      <c r="H159" s="180">
        <f>SUM(H160)</f>
        <v>15500</v>
      </c>
      <c r="I159" s="558"/>
    </row>
    <row r="160" spans="1:9" ht="12.75">
      <c r="A160" s="19"/>
      <c r="B160" s="363" t="s">
        <v>599</v>
      </c>
      <c r="C160" s="36" t="s">
        <v>272</v>
      </c>
      <c r="D160" s="250">
        <v>0</v>
      </c>
      <c r="E160" s="315">
        <v>30340</v>
      </c>
      <c r="F160" s="250">
        <v>15500</v>
      </c>
      <c r="G160" s="315">
        <v>15500</v>
      </c>
      <c r="H160" s="315">
        <v>15500</v>
      </c>
      <c r="I160" s="558"/>
    </row>
    <row r="161" spans="1:9" ht="12.75">
      <c r="A161" s="19"/>
      <c r="B161" s="80" t="s">
        <v>600</v>
      </c>
      <c r="C161" s="28" t="s">
        <v>277</v>
      </c>
      <c r="D161" s="181">
        <v>150000</v>
      </c>
      <c r="E161" s="180">
        <v>150000</v>
      </c>
      <c r="F161" s="181">
        <v>150000</v>
      </c>
      <c r="G161" s="180">
        <v>114000</v>
      </c>
      <c r="H161" s="180">
        <v>114000</v>
      </c>
      <c r="I161" s="558"/>
    </row>
    <row r="162" spans="1:9" ht="12.75">
      <c r="A162" s="19"/>
      <c r="B162" s="309" t="s">
        <v>752</v>
      </c>
      <c r="C162" s="32" t="s">
        <v>272</v>
      </c>
      <c r="D162" s="181">
        <v>120000</v>
      </c>
      <c r="E162" s="180">
        <v>150000</v>
      </c>
      <c r="F162" s="181">
        <v>150000</v>
      </c>
      <c r="G162" s="180">
        <v>180000</v>
      </c>
      <c r="H162" s="180">
        <v>180000</v>
      </c>
      <c r="I162" s="558"/>
    </row>
    <row r="163" spans="1:9" ht="12.75">
      <c r="A163" s="19"/>
      <c r="B163" s="443" t="s">
        <v>687</v>
      </c>
      <c r="C163" s="32" t="s">
        <v>272</v>
      </c>
      <c r="D163" s="181">
        <v>120000</v>
      </c>
      <c r="E163" s="180">
        <v>150000</v>
      </c>
      <c r="F163" s="181">
        <v>150000</v>
      </c>
      <c r="G163" s="180">
        <v>180000</v>
      </c>
      <c r="H163" s="180">
        <v>180000</v>
      </c>
      <c r="I163" s="558"/>
    </row>
    <row r="164" spans="1:9" ht="12.75">
      <c r="A164" s="19"/>
      <c r="B164" s="80" t="s">
        <v>601</v>
      </c>
      <c r="C164" s="32" t="s">
        <v>272</v>
      </c>
      <c r="D164" s="181">
        <v>55000</v>
      </c>
      <c r="E164" s="180">
        <v>55000</v>
      </c>
      <c r="F164" s="181">
        <v>55000</v>
      </c>
      <c r="G164" s="180">
        <v>55000</v>
      </c>
      <c r="H164" s="180">
        <v>55000</v>
      </c>
      <c r="I164" s="558"/>
    </row>
    <row r="165" spans="1:9" ht="12.75">
      <c r="A165" s="19"/>
      <c r="B165" s="93" t="s">
        <v>602</v>
      </c>
      <c r="C165" s="28" t="s">
        <v>277</v>
      </c>
      <c r="D165" s="181">
        <v>30025</v>
      </c>
      <c r="E165" s="180">
        <v>14659</v>
      </c>
      <c r="F165" s="181">
        <v>14659</v>
      </c>
      <c r="G165" s="180">
        <v>15230</v>
      </c>
      <c r="H165" s="180">
        <v>15230</v>
      </c>
      <c r="I165" s="558"/>
    </row>
    <row r="166" spans="1:9" ht="12.75">
      <c r="A166" s="19"/>
      <c r="B166" s="92" t="s">
        <v>728</v>
      </c>
      <c r="C166" s="32" t="s">
        <v>272</v>
      </c>
      <c r="D166" s="181">
        <v>62400</v>
      </c>
      <c r="E166" s="180">
        <v>62400</v>
      </c>
      <c r="F166" s="181">
        <v>62400</v>
      </c>
      <c r="G166" s="180">
        <v>69545</v>
      </c>
      <c r="H166" s="180">
        <v>62400</v>
      </c>
      <c r="I166" s="558"/>
    </row>
    <row r="167" spans="1:9" ht="15">
      <c r="A167" s="30" t="s">
        <v>186</v>
      </c>
      <c r="B167" s="83" t="s">
        <v>374</v>
      </c>
      <c r="C167" s="38"/>
      <c r="D167" s="245">
        <f>SUM(D168:D171)</f>
        <v>93150</v>
      </c>
      <c r="E167" s="245">
        <f>SUM(E168:E171)</f>
        <v>60464</v>
      </c>
      <c r="F167" s="245">
        <f>SUM(F168:F171)</f>
        <v>60464</v>
      </c>
      <c r="G167" s="245">
        <f>SUM(G168:G171)</f>
        <v>61805</v>
      </c>
      <c r="H167" s="245">
        <f>SUM(H168:H171)</f>
        <v>61805</v>
      </c>
      <c r="I167" s="558"/>
    </row>
    <row r="168" spans="1:9" ht="15">
      <c r="A168" s="30"/>
      <c r="B168" s="211" t="s">
        <v>477</v>
      </c>
      <c r="C168" s="173" t="s">
        <v>273</v>
      </c>
      <c r="D168" s="246">
        <v>3500</v>
      </c>
      <c r="E168" s="318">
        <v>0</v>
      </c>
      <c r="F168" s="246">
        <v>0</v>
      </c>
      <c r="G168" s="318">
        <v>0</v>
      </c>
      <c r="H168" s="318">
        <v>0</v>
      </c>
      <c r="I168" s="558"/>
    </row>
    <row r="169" spans="1:9" ht="15">
      <c r="A169" s="30"/>
      <c r="B169" s="211" t="s">
        <v>478</v>
      </c>
      <c r="C169" s="173">
        <v>107055</v>
      </c>
      <c r="D169" s="246">
        <v>3386</v>
      </c>
      <c r="E169" s="318">
        <v>0</v>
      </c>
      <c r="F169" s="246">
        <v>0</v>
      </c>
      <c r="G169" s="318">
        <v>0</v>
      </c>
      <c r="H169" s="318">
        <v>0</v>
      </c>
      <c r="I169" s="558"/>
    </row>
    <row r="170" spans="1:9" ht="12.75">
      <c r="A170" s="20"/>
      <c r="B170" s="332" t="s">
        <v>603</v>
      </c>
      <c r="C170" s="28" t="s">
        <v>277</v>
      </c>
      <c r="D170" s="246">
        <v>32264</v>
      </c>
      <c r="E170" s="318">
        <v>29292</v>
      </c>
      <c r="F170" s="246">
        <v>29292</v>
      </c>
      <c r="G170" s="318">
        <v>31230</v>
      </c>
      <c r="H170" s="318">
        <v>31230</v>
      </c>
      <c r="I170" s="558"/>
    </row>
    <row r="171" spans="1:9" ht="12.75">
      <c r="A171" s="20"/>
      <c r="B171" s="228" t="s">
        <v>479</v>
      </c>
      <c r="C171" s="32" t="s">
        <v>272</v>
      </c>
      <c r="D171" s="246">
        <v>54000</v>
      </c>
      <c r="E171" s="318">
        <v>31172</v>
      </c>
      <c r="F171" s="246">
        <v>31172</v>
      </c>
      <c r="G171" s="318">
        <v>30575</v>
      </c>
      <c r="H171" s="318">
        <v>30575</v>
      </c>
      <c r="I171" s="558"/>
    </row>
    <row r="172" spans="1:9" ht="15">
      <c r="A172" s="21" t="s">
        <v>187</v>
      </c>
      <c r="B172" s="82" t="s">
        <v>188</v>
      </c>
      <c r="C172" s="108"/>
      <c r="D172" s="241">
        <f>D157+D167</f>
        <v>645575</v>
      </c>
      <c r="E172" s="241">
        <f>E157+E167</f>
        <v>672863</v>
      </c>
      <c r="F172" s="241">
        <f>SUM(F157,F167)</f>
        <v>658023</v>
      </c>
      <c r="G172" s="241">
        <f>SUM(G157,G167)</f>
        <v>691080</v>
      </c>
      <c r="H172" s="241">
        <f>SUM(H157,H167)</f>
        <v>683935</v>
      </c>
      <c r="I172" s="559">
        <f>SUM(H172,-G172)</f>
        <v>-7145</v>
      </c>
    </row>
    <row r="173" spans="1:9" ht="15.75" thickBot="1">
      <c r="A173" s="528" t="s">
        <v>189</v>
      </c>
      <c r="B173" s="83" t="s">
        <v>190</v>
      </c>
      <c r="C173" s="38"/>
      <c r="D173" s="245">
        <f>SUM(D174:D187)</f>
        <v>4155000</v>
      </c>
      <c r="E173" s="245">
        <f>SUM(E174,E177:E187)</f>
        <v>5285241</v>
      </c>
      <c r="F173" s="245">
        <f>SUM(F174,F177:F187)</f>
        <v>5285241</v>
      </c>
      <c r="G173" s="245">
        <f>SUM(G174,G177,G179,G183,G186)</f>
        <v>4786684</v>
      </c>
      <c r="H173" s="245">
        <f>SUM(H174,H177,H179,H183,H186)</f>
        <v>4786684</v>
      </c>
      <c r="I173" s="559">
        <f>SUM(G173,-F173)</f>
        <v>-498557</v>
      </c>
    </row>
    <row r="174" spans="1:9" ht="13.5" thickTop="1">
      <c r="A174" s="544"/>
      <c r="B174" s="496" t="s">
        <v>391</v>
      </c>
      <c r="C174" s="129" t="s">
        <v>278</v>
      </c>
      <c r="D174" s="251">
        <v>1645000</v>
      </c>
      <c r="E174" s="303">
        <f>SUM(E175:E176)</f>
        <v>1860422</v>
      </c>
      <c r="F174" s="251">
        <f>SUM(F175:F176)</f>
        <v>1860422</v>
      </c>
      <c r="G174" s="303">
        <f>SUM(G175:G176)</f>
        <v>1665607</v>
      </c>
      <c r="H174" s="303">
        <f>SUM(H175:H176)</f>
        <v>1665607</v>
      </c>
      <c r="I174" s="558"/>
    </row>
    <row r="175" spans="1:9" ht="12.75">
      <c r="A175" s="545"/>
      <c r="B175" s="327" t="s">
        <v>545</v>
      </c>
      <c r="C175" s="129"/>
      <c r="D175" s="251"/>
      <c r="E175" s="328">
        <v>2881</v>
      </c>
      <c r="F175" s="430">
        <v>2881</v>
      </c>
      <c r="G175" s="328">
        <v>38106</v>
      </c>
      <c r="H175" s="328">
        <v>38106</v>
      </c>
      <c r="I175" s="558"/>
    </row>
    <row r="176" spans="1:9" ht="12.75">
      <c r="A176" s="546"/>
      <c r="B176" s="327" t="s">
        <v>546</v>
      </c>
      <c r="C176" s="129"/>
      <c r="D176" s="251"/>
      <c r="E176" s="328">
        <v>1857541</v>
      </c>
      <c r="F176" s="430">
        <v>1857541</v>
      </c>
      <c r="G176" s="328">
        <v>1627501</v>
      </c>
      <c r="H176" s="328">
        <v>1627501</v>
      </c>
      <c r="I176" s="558"/>
    </row>
    <row r="177" spans="1:9" ht="12.75">
      <c r="A177" s="545"/>
      <c r="B177" s="496" t="s">
        <v>392</v>
      </c>
      <c r="C177" s="129" t="s">
        <v>272</v>
      </c>
      <c r="D177" s="251">
        <v>1003000</v>
      </c>
      <c r="E177" s="619">
        <v>2129140</v>
      </c>
      <c r="F177" s="622">
        <v>2129140</v>
      </c>
      <c r="G177" s="472">
        <f>SUM(G178)</f>
        <v>543171</v>
      </c>
      <c r="H177" s="472">
        <f>SUM(H178)</f>
        <v>543171</v>
      </c>
      <c r="I177" s="558"/>
    </row>
    <row r="178" spans="1:9" ht="12.75">
      <c r="A178" s="546"/>
      <c r="B178" s="327" t="s">
        <v>546</v>
      </c>
      <c r="C178" s="129"/>
      <c r="D178" s="251"/>
      <c r="E178" s="620"/>
      <c r="F178" s="623"/>
      <c r="G178" s="526">
        <v>543171</v>
      </c>
      <c r="H178" s="526">
        <v>543171</v>
      </c>
      <c r="I178" s="558"/>
    </row>
    <row r="179" spans="1:9" ht="12.75">
      <c r="A179" s="545"/>
      <c r="B179" s="496" t="s">
        <v>393</v>
      </c>
      <c r="C179" s="129" t="s">
        <v>272</v>
      </c>
      <c r="D179" s="251">
        <v>1052500</v>
      </c>
      <c r="E179" s="621"/>
      <c r="F179" s="624"/>
      <c r="G179" s="473">
        <f>SUM(G180:G182)</f>
        <v>1352983</v>
      </c>
      <c r="H179" s="473">
        <f>SUM(H180:H182)</f>
        <v>1352983</v>
      </c>
      <c r="I179" s="558"/>
    </row>
    <row r="180" spans="1:9" ht="12.75">
      <c r="A180" s="547"/>
      <c r="B180" s="327" t="s">
        <v>546</v>
      </c>
      <c r="C180" s="129"/>
      <c r="D180" s="251"/>
      <c r="E180" s="473"/>
      <c r="F180" s="471"/>
      <c r="G180" s="543">
        <v>474936</v>
      </c>
      <c r="H180" s="543">
        <v>474936</v>
      </c>
      <c r="I180" s="558"/>
    </row>
    <row r="181" spans="1:9" ht="12.75">
      <c r="A181" s="548"/>
      <c r="B181" s="130" t="s">
        <v>731</v>
      </c>
      <c r="C181" s="129"/>
      <c r="D181" s="251"/>
      <c r="E181" s="473"/>
      <c r="F181" s="471"/>
      <c r="G181" s="527">
        <v>860208</v>
      </c>
      <c r="H181" s="527">
        <v>860208</v>
      </c>
      <c r="I181" s="558"/>
    </row>
    <row r="182" spans="1:9" ht="12.75">
      <c r="A182" s="547"/>
      <c r="B182" s="130" t="s">
        <v>732</v>
      </c>
      <c r="C182" s="129"/>
      <c r="D182" s="251"/>
      <c r="E182" s="473"/>
      <c r="F182" s="471"/>
      <c r="G182" s="527">
        <v>17839</v>
      </c>
      <c r="H182" s="527">
        <v>17839</v>
      </c>
      <c r="I182" s="558"/>
    </row>
    <row r="183" spans="1:9" ht="12.75">
      <c r="A183" s="547"/>
      <c r="B183" s="496" t="s">
        <v>394</v>
      </c>
      <c r="C183" s="129" t="s">
        <v>285</v>
      </c>
      <c r="D183" s="251">
        <v>7000</v>
      </c>
      <c r="E183" s="303">
        <v>9694</v>
      </c>
      <c r="F183" s="251">
        <v>9694</v>
      </c>
      <c r="G183" s="303">
        <f>SUM(G184:G185)</f>
        <v>8324</v>
      </c>
      <c r="H183" s="303">
        <f>SUM(H184:H185)</f>
        <v>8324</v>
      </c>
      <c r="I183" s="558"/>
    </row>
    <row r="184" spans="1:9" ht="12.75">
      <c r="A184" s="547"/>
      <c r="B184" s="499" t="s">
        <v>729</v>
      </c>
      <c r="C184" s="500"/>
      <c r="D184" s="501"/>
      <c r="E184" s="502"/>
      <c r="F184" s="501"/>
      <c r="G184" s="525">
        <v>5662</v>
      </c>
      <c r="H184" s="525">
        <v>5662</v>
      </c>
      <c r="I184" s="558"/>
    </row>
    <row r="185" spans="1:9" ht="12.75">
      <c r="A185" s="547"/>
      <c r="B185" s="499" t="s">
        <v>730</v>
      </c>
      <c r="C185" s="500"/>
      <c r="D185" s="501"/>
      <c r="E185" s="502"/>
      <c r="F185" s="501"/>
      <c r="G185" s="525">
        <v>2662</v>
      </c>
      <c r="H185" s="525">
        <v>2662</v>
      </c>
      <c r="I185" s="558"/>
    </row>
    <row r="186" spans="1:9" ht="12.75">
      <c r="A186" s="547"/>
      <c r="B186" s="497" t="s">
        <v>395</v>
      </c>
      <c r="C186" s="170" t="s">
        <v>298</v>
      </c>
      <c r="D186" s="252">
        <v>447500</v>
      </c>
      <c r="E186" s="329">
        <v>1285985</v>
      </c>
      <c r="F186" s="252">
        <v>1285985</v>
      </c>
      <c r="G186" s="329">
        <v>1216599</v>
      </c>
      <c r="H186" s="329">
        <v>1216599</v>
      </c>
      <c r="I186" s="558"/>
    </row>
    <row r="187" spans="1:9" ht="13.5" thickBot="1">
      <c r="A187" s="549"/>
      <c r="B187" s="498" t="s">
        <v>435</v>
      </c>
      <c r="C187" s="446" t="s">
        <v>297</v>
      </c>
      <c r="D187" s="447">
        <v>0</v>
      </c>
      <c r="E187" s="448">
        <v>0</v>
      </c>
      <c r="F187" s="447">
        <v>0</v>
      </c>
      <c r="G187" s="450">
        <v>0</v>
      </c>
      <c r="H187" s="450">
        <v>0</v>
      </c>
      <c r="I187" s="558"/>
    </row>
    <row r="188" spans="1:9" ht="14.25" thickBot="1" thickTop="1">
      <c r="A188" s="169"/>
      <c r="B188" s="449" t="s">
        <v>688</v>
      </c>
      <c r="C188" s="451" t="s">
        <v>298</v>
      </c>
      <c r="D188" s="444">
        <v>0</v>
      </c>
      <c r="E188" s="445">
        <v>0</v>
      </c>
      <c r="F188" s="444">
        <v>0</v>
      </c>
      <c r="G188" s="445">
        <v>0</v>
      </c>
      <c r="H188" s="445">
        <v>0</v>
      </c>
      <c r="I188" s="558"/>
    </row>
    <row r="189" spans="1:9" ht="15">
      <c r="A189" s="37" t="s">
        <v>191</v>
      </c>
      <c r="B189" s="94" t="s">
        <v>192</v>
      </c>
      <c r="C189" s="33"/>
      <c r="D189" s="253">
        <v>2622582</v>
      </c>
      <c r="E189" s="253">
        <f>SUM(E190)</f>
        <v>2083086</v>
      </c>
      <c r="F189" s="253">
        <f>SUM(F190)</f>
        <v>2083086</v>
      </c>
      <c r="G189" s="253">
        <f>SUM(G190)</f>
        <v>2489104</v>
      </c>
      <c r="H189" s="253">
        <f>SUM(H190)</f>
        <v>2320466</v>
      </c>
      <c r="I189" s="559">
        <f>SUM(G189,-F189)</f>
        <v>406018</v>
      </c>
    </row>
    <row r="190" spans="1:9" ht="12.75">
      <c r="A190" s="34"/>
      <c r="B190" s="363" t="s">
        <v>508</v>
      </c>
      <c r="C190" s="28" t="s">
        <v>273</v>
      </c>
      <c r="D190" s="330">
        <v>2622582</v>
      </c>
      <c r="E190" s="331">
        <v>2083086</v>
      </c>
      <c r="F190" s="330">
        <v>2083086</v>
      </c>
      <c r="G190" s="331">
        <v>2489104</v>
      </c>
      <c r="H190" s="331">
        <v>2320466</v>
      </c>
      <c r="I190" s="558"/>
    </row>
    <row r="191" spans="1:9" ht="15">
      <c r="A191" s="30" t="s">
        <v>193</v>
      </c>
      <c r="B191" s="83" t="s">
        <v>194</v>
      </c>
      <c r="C191" s="28"/>
      <c r="D191" s="245">
        <v>1061689</v>
      </c>
      <c r="E191" s="245">
        <f>SUM(E192:E193)</f>
        <v>1120101</v>
      </c>
      <c r="F191" s="245">
        <f>SUM(F192:F193)</f>
        <v>1127829</v>
      </c>
      <c r="G191" s="245">
        <f>SUM(G192:G193)</f>
        <v>1167619</v>
      </c>
      <c r="H191" s="245">
        <f>SUM(H192:H193)</f>
        <v>1167619</v>
      </c>
      <c r="I191" s="559">
        <f>SUM(H191,-F191)</f>
        <v>39790</v>
      </c>
    </row>
    <row r="192" spans="1:9" ht="12.75">
      <c r="A192" s="122"/>
      <c r="B192" s="453" t="s">
        <v>733</v>
      </c>
      <c r="C192" s="171" t="s">
        <v>298</v>
      </c>
      <c r="D192" s="333">
        <v>1058256</v>
      </c>
      <c r="E192" s="334">
        <v>1089204</v>
      </c>
      <c r="F192" s="333">
        <v>1096932</v>
      </c>
      <c r="G192" s="334">
        <v>1126093</v>
      </c>
      <c r="H192" s="334">
        <v>1126093</v>
      </c>
      <c r="I192" s="558"/>
    </row>
    <row r="193" spans="1:9" ht="12.75">
      <c r="A193" s="122"/>
      <c r="B193" s="452" t="s">
        <v>734</v>
      </c>
      <c r="C193" s="129" t="s">
        <v>285</v>
      </c>
      <c r="D193" s="335">
        <v>3433</v>
      </c>
      <c r="E193" s="334">
        <v>30897</v>
      </c>
      <c r="F193" s="333">
        <v>30897</v>
      </c>
      <c r="G193" s="334">
        <v>41526</v>
      </c>
      <c r="H193" s="334">
        <v>41526</v>
      </c>
      <c r="I193" s="558"/>
    </row>
    <row r="194" spans="1:9" ht="15">
      <c r="A194" s="30" t="s">
        <v>195</v>
      </c>
      <c r="B194" s="83" t="s">
        <v>196</v>
      </c>
      <c r="C194" s="213"/>
      <c r="D194" s="254">
        <f>SUM(D195:D205)</f>
        <v>902812</v>
      </c>
      <c r="E194" s="254">
        <f>SUM(E195:E207)</f>
        <v>437554</v>
      </c>
      <c r="F194" s="254">
        <f>SUM(F195:F207)</f>
        <v>365888</v>
      </c>
      <c r="G194" s="254">
        <f>SUM(G195:G207)</f>
        <v>428608</v>
      </c>
      <c r="H194" s="254">
        <f>SUM(H195:H208)</f>
        <v>428608</v>
      </c>
      <c r="I194" s="559">
        <f>SUM(H194,-F194)</f>
        <v>62720</v>
      </c>
    </row>
    <row r="195" spans="1:9" ht="12.75">
      <c r="A195" s="20"/>
      <c r="B195" s="93" t="s">
        <v>455</v>
      </c>
      <c r="C195" s="28" t="s">
        <v>286</v>
      </c>
      <c r="D195" s="255">
        <v>50000</v>
      </c>
      <c r="E195" s="336">
        <v>29047</v>
      </c>
      <c r="F195" s="255">
        <v>50000</v>
      </c>
      <c r="G195" s="336">
        <v>0</v>
      </c>
      <c r="H195" s="336">
        <v>0</v>
      </c>
      <c r="I195" s="558"/>
    </row>
    <row r="196" spans="1:9" ht="12.75">
      <c r="A196" s="20"/>
      <c r="B196" s="92" t="s">
        <v>547</v>
      </c>
      <c r="C196" s="173">
        <v>107055</v>
      </c>
      <c r="D196" s="255">
        <v>0</v>
      </c>
      <c r="E196" s="336">
        <v>6819</v>
      </c>
      <c r="F196" s="255">
        <v>10000</v>
      </c>
      <c r="G196" s="336">
        <v>0</v>
      </c>
      <c r="H196" s="336">
        <v>0</v>
      </c>
      <c r="I196" s="558"/>
    </row>
    <row r="197" spans="1:9" ht="12.75">
      <c r="A197" s="20"/>
      <c r="B197" s="131" t="s">
        <v>604</v>
      </c>
      <c r="C197" s="28" t="s">
        <v>278</v>
      </c>
      <c r="D197" s="255">
        <v>25984</v>
      </c>
      <c r="E197" s="336">
        <v>11811</v>
      </c>
      <c r="F197" s="255">
        <v>10236</v>
      </c>
      <c r="G197" s="336">
        <v>13386</v>
      </c>
      <c r="H197" s="336">
        <v>13386</v>
      </c>
      <c r="I197" s="558"/>
    </row>
    <row r="198" spans="1:9" ht="12.75">
      <c r="A198" s="20"/>
      <c r="B198" s="131" t="s">
        <v>396</v>
      </c>
      <c r="C198" s="32" t="s">
        <v>272</v>
      </c>
      <c r="D198" s="255">
        <v>0</v>
      </c>
      <c r="E198" s="336">
        <v>0</v>
      </c>
      <c r="F198" s="255">
        <v>0</v>
      </c>
      <c r="G198" s="336">
        <v>0</v>
      </c>
      <c r="H198" s="336">
        <v>0</v>
      </c>
      <c r="I198" s="558"/>
    </row>
    <row r="199" spans="1:9" ht="12.75">
      <c r="A199" s="20"/>
      <c r="B199" s="313" t="s">
        <v>735</v>
      </c>
      <c r="C199" s="115" t="s">
        <v>272</v>
      </c>
      <c r="D199" s="255">
        <v>222528</v>
      </c>
      <c r="E199" s="336">
        <v>229029</v>
      </c>
      <c r="F199" s="255">
        <v>230652</v>
      </c>
      <c r="G199" s="336">
        <v>236780</v>
      </c>
      <c r="H199" s="336">
        <v>236780</v>
      </c>
      <c r="I199" s="558"/>
    </row>
    <row r="200" spans="1:9" ht="12.75">
      <c r="A200" s="20"/>
      <c r="B200" s="78" t="s">
        <v>425</v>
      </c>
      <c r="C200" s="115" t="s">
        <v>272</v>
      </c>
      <c r="D200" s="255">
        <v>200000</v>
      </c>
      <c r="E200" s="336">
        <v>0</v>
      </c>
      <c r="F200" s="255">
        <v>0</v>
      </c>
      <c r="G200" s="336">
        <v>0</v>
      </c>
      <c r="H200" s="336">
        <v>0</v>
      </c>
      <c r="I200" s="558"/>
    </row>
    <row r="201" spans="1:9" ht="12.75">
      <c r="A201" s="20"/>
      <c r="B201" s="299" t="s">
        <v>426</v>
      </c>
      <c r="C201" s="115" t="s">
        <v>272</v>
      </c>
      <c r="D201" s="255">
        <v>120000</v>
      </c>
      <c r="E201" s="336">
        <v>0</v>
      </c>
      <c r="F201" s="255">
        <v>0</v>
      </c>
      <c r="G201" s="336">
        <v>0</v>
      </c>
      <c r="H201" s="336">
        <v>0</v>
      </c>
      <c r="I201" s="558"/>
    </row>
    <row r="202" spans="1:9" ht="12.75">
      <c r="A202" s="20"/>
      <c r="B202" s="299" t="s">
        <v>427</v>
      </c>
      <c r="C202" s="129" t="s">
        <v>285</v>
      </c>
      <c r="D202" s="255">
        <v>200000</v>
      </c>
      <c r="E202" s="336">
        <v>0</v>
      </c>
      <c r="F202" s="255">
        <v>0</v>
      </c>
      <c r="G202" s="336">
        <v>0</v>
      </c>
      <c r="H202" s="336">
        <v>0</v>
      </c>
      <c r="I202" s="558"/>
    </row>
    <row r="203" spans="1:9" ht="12.75">
      <c r="A203" s="20"/>
      <c r="B203" s="227" t="s">
        <v>480</v>
      </c>
      <c r="C203" s="28" t="s">
        <v>277</v>
      </c>
      <c r="D203" s="255">
        <v>1800</v>
      </c>
      <c r="E203" s="336">
        <v>0</v>
      </c>
      <c r="F203" s="255">
        <v>0</v>
      </c>
      <c r="G203" s="336">
        <v>0</v>
      </c>
      <c r="H203" s="336">
        <v>0</v>
      </c>
      <c r="I203" s="558"/>
    </row>
    <row r="204" spans="1:9" ht="12.75">
      <c r="A204" s="20"/>
      <c r="B204" s="227" t="s">
        <v>480</v>
      </c>
      <c r="C204" s="115" t="s">
        <v>272</v>
      </c>
      <c r="D204" s="255">
        <v>22500</v>
      </c>
      <c r="E204" s="336">
        <v>0</v>
      </c>
      <c r="F204" s="255">
        <v>0</v>
      </c>
      <c r="G204" s="336">
        <v>0</v>
      </c>
      <c r="H204" s="336">
        <v>0</v>
      </c>
      <c r="I204" s="558"/>
    </row>
    <row r="205" spans="1:9" ht="12.75">
      <c r="A205" s="20"/>
      <c r="B205" s="174" t="s">
        <v>481</v>
      </c>
      <c r="C205" s="115" t="s">
        <v>272</v>
      </c>
      <c r="D205" s="255">
        <v>60000</v>
      </c>
      <c r="E205" s="336">
        <v>0</v>
      </c>
      <c r="F205" s="255">
        <v>0</v>
      </c>
      <c r="G205" s="336">
        <v>0</v>
      </c>
      <c r="H205" s="336">
        <v>0</v>
      </c>
      <c r="I205" s="558"/>
    </row>
    <row r="206" spans="1:9" ht="12.75">
      <c r="A206" s="20"/>
      <c r="B206" s="78" t="s">
        <v>519</v>
      </c>
      <c r="C206" s="127" t="s">
        <v>291</v>
      </c>
      <c r="D206" s="255">
        <v>0</v>
      </c>
      <c r="E206" s="336">
        <v>96000</v>
      </c>
      <c r="F206" s="255">
        <v>0</v>
      </c>
      <c r="G206" s="336">
        <v>90000</v>
      </c>
      <c r="H206" s="336">
        <v>90000</v>
      </c>
      <c r="I206" s="558"/>
    </row>
    <row r="207" spans="1:9" ht="12.75">
      <c r="A207" s="20"/>
      <c r="B207" s="78" t="s">
        <v>520</v>
      </c>
      <c r="C207" s="173">
        <v>107055</v>
      </c>
      <c r="D207" s="255">
        <v>0</v>
      </c>
      <c r="E207" s="336">
        <v>64848</v>
      </c>
      <c r="F207" s="255">
        <v>65000</v>
      </c>
      <c r="G207" s="336">
        <v>88442</v>
      </c>
      <c r="H207" s="336">
        <v>88442</v>
      </c>
      <c r="I207" s="558"/>
    </row>
    <row r="208" spans="1:9" ht="12.75">
      <c r="A208" s="20"/>
      <c r="B208" s="209" t="s">
        <v>753</v>
      </c>
      <c r="C208" s="28" t="s">
        <v>278</v>
      </c>
      <c r="D208" s="255">
        <v>0</v>
      </c>
      <c r="E208" s="336">
        <v>0</v>
      </c>
      <c r="F208" s="255">
        <v>0</v>
      </c>
      <c r="G208" s="336">
        <v>0</v>
      </c>
      <c r="H208" s="336">
        <v>0</v>
      </c>
      <c r="I208" s="558"/>
    </row>
    <row r="209" spans="1:9" ht="15">
      <c r="A209" s="30" t="s">
        <v>197</v>
      </c>
      <c r="B209" s="95" t="s">
        <v>302</v>
      </c>
      <c r="C209" s="112"/>
      <c r="D209" s="254">
        <v>1367424</v>
      </c>
      <c r="E209" s="254">
        <f>SUM(E210)</f>
        <v>1592180</v>
      </c>
      <c r="F209" s="254">
        <f>SUM(F210)</f>
        <v>1592180</v>
      </c>
      <c r="G209" s="254">
        <f>SUM(G210)</f>
        <v>1395000</v>
      </c>
      <c r="H209" s="254">
        <f>SUM(H210)</f>
        <v>1395000</v>
      </c>
      <c r="I209" s="559">
        <f>SUM(H209,-F209)</f>
        <v>-197180</v>
      </c>
    </row>
    <row r="210" spans="1:9" ht="12.75">
      <c r="A210" s="20"/>
      <c r="B210" s="195" t="s">
        <v>299</v>
      </c>
      <c r="C210" s="28" t="s">
        <v>297</v>
      </c>
      <c r="D210" s="337">
        <v>1367424</v>
      </c>
      <c r="E210" s="318">
        <v>1592180</v>
      </c>
      <c r="F210" s="337">
        <v>1592180</v>
      </c>
      <c r="G210" s="318">
        <v>1395000</v>
      </c>
      <c r="H210" s="318">
        <v>1395000</v>
      </c>
      <c r="I210" s="558"/>
    </row>
    <row r="211" spans="1:9" ht="15">
      <c r="A211" s="30" t="s">
        <v>198</v>
      </c>
      <c r="B211" s="96" t="s">
        <v>199</v>
      </c>
      <c r="C211" s="113"/>
      <c r="D211" s="256">
        <f>SUM(D212:D223)</f>
        <v>428254</v>
      </c>
      <c r="E211" s="256">
        <f>SUM(E212:E224)</f>
        <v>439056</v>
      </c>
      <c r="F211" s="256">
        <f>SUM(F212:F224)</f>
        <v>390116</v>
      </c>
      <c r="G211" s="256">
        <f>SUM(G212:G225)</f>
        <v>562486</v>
      </c>
      <c r="H211" s="256">
        <f>SUM(H212:H225)</f>
        <v>562486</v>
      </c>
      <c r="I211" s="559">
        <f>SUM(H211,-F211)</f>
        <v>172370</v>
      </c>
    </row>
    <row r="212" spans="1:9" ht="12.75">
      <c r="A212" s="19"/>
      <c r="B212" s="93" t="s">
        <v>736</v>
      </c>
      <c r="C212" s="32" t="s">
        <v>272</v>
      </c>
      <c r="D212" s="181">
        <v>7900</v>
      </c>
      <c r="E212" s="180">
        <v>7900</v>
      </c>
      <c r="F212" s="181">
        <v>8520</v>
      </c>
      <c r="G212" s="180">
        <v>8210</v>
      </c>
      <c r="H212" s="180">
        <v>8210</v>
      </c>
      <c r="I212" s="558"/>
    </row>
    <row r="213" spans="1:9" ht="12.75">
      <c r="A213" s="19"/>
      <c r="B213" s="93" t="s">
        <v>300</v>
      </c>
      <c r="C213" s="35" t="s">
        <v>273</v>
      </c>
      <c r="D213" s="181">
        <v>7900</v>
      </c>
      <c r="E213" s="180">
        <v>7900</v>
      </c>
      <c r="F213" s="181">
        <v>8520</v>
      </c>
      <c r="G213" s="180">
        <v>8210</v>
      </c>
      <c r="H213" s="180">
        <v>8210</v>
      </c>
      <c r="I213" s="558"/>
    </row>
    <row r="214" spans="1:9" ht="12.75">
      <c r="A214" s="19"/>
      <c r="B214" s="92" t="s">
        <v>300</v>
      </c>
      <c r="C214" s="173">
        <v>107055</v>
      </c>
      <c r="D214" s="242">
        <v>7900</v>
      </c>
      <c r="E214" s="180">
        <v>7900</v>
      </c>
      <c r="F214" s="181">
        <v>8520</v>
      </c>
      <c r="G214" s="180">
        <v>8210</v>
      </c>
      <c r="H214" s="180">
        <v>8210</v>
      </c>
      <c r="I214" s="558"/>
    </row>
    <row r="215" spans="1:9" ht="12.75">
      <c r="A215" s="19"/>
      <c r="B215" s="92" t="s">
        <v>300</v>
      </c>
      <c r="C215" s="28" t="s">
        <v>277</v>
      </c>
      <c r="D215" s="242">
        <v>0</v>
      </c>
      <c r="E215" s="180">
        <v>0</v>
      </c>
      <c r="F215" s="181">
        <v>0</v>
      </c>
      <c r="G215" s="180">
        <v>3300</v>
      </c>
      <c r="H215" s="180">
        <v>3300</v>
      </c>
      <c r="I215" s="558"/>
    </row>
    <row r="216" spans="1:9" ht="12.75">
      <c r="A216" s="19"/>
      <c r="B216" s="92" t="s">
        <v>301</v>
      </c>
      <c r="C216" s="28" t="s">
        <v>277</v>
      </c>
      <c r="D216" s="181">
        <v>190000</v>
      </c>
      <c r="E216" s="180">
        <v>250000</v>
      </c>
      <c r="F216" s="181">
        <v>250000</v>
      </c>
      <c r="G216" s="180">
        <v>250000</v>
      </c>
      <c r="H216" s="180">
        <v>250000</v>
      </c>
      <c r="I216" s="558"/>
    </row>
    <row r="217" spans="1:9" ht="12.75">
      <c r="A217" s="19"/>
      <c r="B217" s="227" t="s">
        <v>397</v>
      </c>
      <c r="C217" s="32" t="s">
        <v>272</v>
      </c>
      <c r="D217" s="242">
        <v>0</v>
      </c>
      <c r="E217" s="300">
        <v>0</v>
      </c>
      <c r="F217" s="181">
        <v>0</v>
      </c>
      <c r="G217" s="180">
        <v>0</v>
      </c>
      <c r="H217" s="180">
        <v>0</v>
      </c>
      <c r="I217" s="558"/>
    </row>
    <row r="218" spans="1:9" ht="12.75">
      <c r="A218" s="19"/>
      <c r="B218" s="131" t="s">
        <v>405</v>
      </c>
      <c r="C218" s="32" t="s">
        <v>272</v>
      </c>
      <c r="D218" s="181">
        <v>0</v>
      </c>
      <c r="E218" s="180">
        <v>0</v>
      </c>
      <c r="F218" s="181">
        <v>0</v>
      </c>
      <c r="G218" s="180">
        <v>0</v>
      </c>
      <c r="H218" s="180">
        <v>0</v>
      </c>
      <c r="I218" s="558"/>
    </row>
    <row r="219" spans="1:9" ht="12.75">
      <c r="A219" s="19"/>
      <c r="B219" s="313" t="s">
        <v>398</v>
      </c>
      <c r="C219" s="32" t="s">
        <v>272</v>
      </c>
      <c r="D219" s="181">
        <v>30000</v>
      </c>
      <c r="E219" s="180">
        <v>30000</v>
      </c>
      <c r="F219" s="181">
        <v>30000</v>
      </c>
      <c r="G219" s="180">
        <v>30000</v>
      </c>
      <c r="H219" s="180">
        <v>30000</v>
      </c>
      <c r="I219" s="558"/>
    </row>
    <row r="220" spans="1:9" ht="12.75">
      <c r="A220" s="19"/>
      <c r="B220" s="92" t="s">
        <v>436</v>
      </c>
      <c r="C220" s="32" t="s">
        <v>272</v>
      </c>
      <c r="D220" s="181">
        <v>0</v>
      </c>
      <c r="E220" s="180">
        <v>0</v>
      </c>
      <c r="F220" s="181">
        <v>0</v>
      </c>
      <c r="G220" s="180">
        <v>0</v>
      </c>
      <c r="H220" s="180">
        <v>0</v>
      </c>
      <c r="I220" s="558"/>
    </row>
    <row r="221" spans="1:9" ht="12.75">
      <c r="A221" s="19"/>
      <c r="B221" s="78" t="s">
        <v>605</v>
      </c>
      <c r="C221" s="32" t="s">
        <v>272</v>
      </c>
      <c r="D221" s="181">
        <v>84554</v>
      </c>
      <c r="E221" s="180">
        <v>84556</v>
      </c>
      <c r="F221" s="181">
        <v>84556</v>
      </c>
      <c r="G221" s="180">
        <v>84556</v>
      </c>
      <c r="H221" s="180">
        <v>84556</v>
      </c>
      <c r="I221" s="558"/>
    </row>
    <row r="222" spans="1:9" ht="12.75">
      <c r="A222" s="19"/>
      <c r="B222" s="92" t="s">
        <v>482</v>
      </c>
      <c r="C222" s="503" t="s">
        <v>438</v>
      </c>
      <c r="D222" s="181">
        <v>0</v>
      </c>
      <c r="E222" s="180">
        <v>0</v>
      </c>
      <c r="F222" s="181">
        <v>0</v>
      </c>
      <c r="G222" s="180">
        <v>0</v>
      </c>
      <c r="H222" s="180">
        <v>0</v>
      </c>
      <c r="I222" s="558"/>
    </row>
    <row r="223" spans="1:9" ht="12.75">
      <c r="A223" s="19"/>
      <c r="B223" s="92" t="s">
        <v>457</v>
      </c>
      <c r="C223" s="173">
        <v>107055</v>
      </c>
      <c r="D223" s="242">
        <v>100000</v>
      </c>
      <c r="E223" s="180">
        <v>0</v>
      </c>
      <c r="F223" s="181">
        <v>0</v>
      </c>
      <c r="G223" s="180">
        <v>0</v>
      </c>
      <c r="H223" s="180">
        <v>0</v>
      </c>
      <c r="I223" s="558"/>
    </row>
    <row r="224" spans="1:9" ht="12.75">
      <c r="A224" s="19"/>
      <c r="B224" s="92" t="s">
        <v>525</v>
      </c>
      <c r="C224" s="504" t="s">
        <v>438</v>
      </c>
      <c r="D224" s="242">
        <v>0</v>
      </c>
      <c r="E224" s="180">
        <v>50800</v>
      </c>
      <c r="F224" s="181">
        <v>0</v>
      </c>
      <c r="G224" s="180">
        <v>0</v>
      </c>
      <c r="H224" s="180">
        <v>0</v>
      </c>
      <c r="I224" s="558"/>
    </row>
    <row r="225" spans="1:9" ht="12.75">
      <c r="A225" s="19"/>
      <c r="B225" s="92" t="s">
        <v>737</v>
      </c>
      <c r="C225" s="504" t="s">
        <v>438</v>
      </c>
      <c r="D225" s="242">
        <v>0</v>
      </c>
      <c r="E225" s="180">
        <v>0</v>
      </c>
      <c r="F225" s="181">
        <v>0</v>
      </c>
      <c r="G225" s="180">
        <v>170000</v>
      </c>
      <c r="H225" s="180">
        <v>170000</v>
      </c>
      <c r="I225" s="558"/>
    </row>
    <row r="226" spans="1:9" ht="15">
      <c r="A226" s="30" t="s">
        <v>200</v>
      </c>
      <c r="B226" s="83" t="s">
        <v>201</v>
      </c>
      <c r="C226" s="112"/>
      <c r="D226" s="245">
        <f>SUM(D227:D264)</f>
        <v>758090</v>
      </c>
      <c r="E226" s="245">
        <f>SUM(E227:E266)</f>
        <v>1570594</v>
      </c>
      <c r="F226" s="245">
        <f>SUM(F227:F266)</f>
        <v>1451434</v>
      </c>
      <c r="G226" s="245">
        <f>SUM(G227:G269)</f>
        <v>1459544</v>
      </c>
      <c r="H226" s="245">
        <f>SUM(H227:H269)</f>
        <v>1459500</v>
      </c>
      <c r="I226" s="559">
        <f>SUM(H226,-F226)</f>
        <v>8066</v>
      </c>
    </row>
    <row r="227" spans="1:9" ht="12.75">
      <c r="A227" s="66" t="s">
        <v>316</v>
      </c>
      <c r="B227" s="92" t="s">
        <v>548</v>
      </c>
      <c r="C227" s="28" t="s">
        <v>291</v>
      </c>
      <c r="D227" s="246">
        <v>80000</v>
      </c>
      <c r="E227" s="318">
        <v>135000</v>
      </c>
      <c r="F227" s="246">
        <v>135000</v>
      </c>
      <c r="G227" s="318">
        <v>0</v>
      </c>
      <c r="H227" s="318">
        <v>0</v>
      </c>
      <c r="I227" s="559"/>
    </row>
    <row r="228" spans="1:9" ht="12.75">
      <c r="A228" s="19"/>
      <c r="B228" s="93" t="s">
        <v>303</v>
      </c>
      <c r="C228" s="28" t="s">
        <v>291</v>
      </c>
      <c r="D228" s="181">
        <v>50000</v>
      </c>
      <c r="E228" s="180">
        <v>0</v>
      </c>
      <c r="F228" s="181">
        <v>50000</v>
      </c>
      <c r="G228" s="180">
        <v>0</v>
      </c>
      <c r="H228" s="180">
        <v>0</v>
      </c>
      <c r="I228" s="558"/>
    </row>
    <row r="229" spans="1:9" ht="12.75">
      <c r="A229" s="338" t="s">
        <v>315</v>
      </c>
      <c r="B229" s="214" t="s">
        <v>445</v>
      </c>
      <c r="C229" s="32" t="s">
        <v>272</v>
      </c>
      <c r="D229" s="242">
        <v>0</v>
      </c>
      <c r="E229" s="180">
        <v>0</v>
      </c>
      <c r="F229" s="181">
        <v>0</v>
      </c>
      <c r="G229" s="180">
        <v>0</v>
      </c>
      <c r="H229" s="180">
        <v>0</v>
      </c>
      <c r="I229" s="558"/>
    </row>
    <row r="230" spans="1:9" ht="12.75">
      <c r="A230" s="338"/>
      <c r="B230" s="214" t="s">
        <v>446</v>
      </c>
      <c r="C230" s="32" t="s">
        <v>272</v>
      </c>
      <c r="D230" s="242">
        <v>0</v>
      </c>
      <c r="E230" s="180">
        <v>0</v>
      </c>
      <c r="F230" s="181">
        <v>0</v>
      </c>
      <c r="G230" s="180">
        <v>0</v>
      </c>
      <c r="H230" s="180">
        <v>0</v>
      </c>
      <c r="I230" s="558"/>
    </row>
    <row r="231" spans="1:9" ht="12.75">
      <c r="A231" s="338" t="s">
        <v>376</v>
      </c>
      <c r="B231" s="131" t="s">
        <v>304</v>
      </c>
      <c r="C231" s="32" t="s">
        <v>272</v>
      </c>
      <c r="D231" s="181">
        <v>39800</v>
      </c>
      <c r="E231" s="180">
        <v>0</v>
      </c>
      <c r="F231" s="181">
        <v>0</v>
      </c>
      <c r="G231" s="180">
        <v>0</v>
      </c>
      <c r="H231" s="180">
        <v>0</v>
      </c>
      <c r="I231" s="558"/>
    </row>
    <row r="232" spans="1:9" ht="12.75">
      <c r="A232" s="338"/>
      <c r="B232" s="214" t="s">
        <v>447</v>
      </c>
      <c r="C232" s="173">
        <v>107055</v>
      </c>
      <c r="D232" s="181">
        <v>10000</v>
      </c>
      <c r="E232" s="180">
        <v>0</v>
      </c>
      <c r="F232" s="181">
        <v>10000</v>
      </c>
      <c r="G232" s="180">
        <v>0</v>
      </c>
      <c r="H232" s="180">
        <v>0</v>
      </c>
      <c r="I232" s="558"/>
    </row>
    <row r="233" spans="1:9" ht="12.75">
      <c r="A233" s="338"/>
      <c r="B233" s="339" t="s">
        <v>399</v>
      </c>
      <c r="C233" s="32" t="s">
        <v>272</v>
      </c>
      <c r="D233" s="181">
        <v>0</v>
      </c>
      <c r="E233" s="180">
        <v>0</v>
      </c>
      <c r="F233" s="181">
        <v>0</v>
      </c>
      <c r="G233" s="180">
        <v>0</v>
      </c>
      <c r="H233" s="180">
        <v>0</v>
      </c>
      <c r="I233" s="558"/>
    </row>
    <row r="234" spans="1:9" ht="12.75">
      <c r="A234" s="338"/>
      <c r="B234" s="131" t="s">
        <v>305</v>
      </c>
      <c r="C234" s="32" t="s">
        <v>272</v>
      </c>
      <c r="D234" s="181">
        <v>0</v>
      </c>
      <c r="E234" s="180">
        <v>10164</v>
      </c>
      <c r="F234" s="181">
        <v>10164</v>
      </c>
      <c r="G234" s="180">
        <v>10164</v>
      </c>
      <c r="H234" s="180">
        <v>10164</v>
      </c>
      <c r="I234" s="558"/>
    </row>
    <row r="235" spans="1:9" ht="12.75">
      <c r="A235" s="44"/>
      <c r="B235" s="131" t="s">
        <v>305</v>
      </c>
      <c r="C235" s="28" t="s">
        <v>278</v>
      </c>
      <c r="D235" s="181">
        <v>0</v>
      </c>
      <c r="E235" s="180">
        <v>10164</v>
      </c>
      <c r="F235" s="181">
        <v>10164</v>
      </c>
      <c r="G235" s="180">
        <v>10164</v>
      </c>
      <c r="H235" s="180">
        <v>10164</v>
      </c>
      <c r="I235" s="558"/>
    </row>
    <row r="236" spans="1:9" ht="12.75">
      <c r="A236" s="44"/>
      <c r="B236" s="131" t="s">
        <v>400</v>
      </c>
      <c r="C236" s="28" t="s">
        <v>278</v>
      </c>
      <c r="D236" s="181">
        <v>0</v>
      </c>
      <c r="E236" s="180">
        <v>10800</v>
      </c>
      <c r="F236" s="181">
        <v>10800</v>
      </c>
      <c r="G236" s="180">
        <v>10800</v>
      </c>
      <c r="H236" s="180">
        <v>10800</v>
      </c>
      <c r="I236" s="558"/>
    </row>
    <row r="237" spans="1:9" ht="12.75">
      <c r="A237" s="44"/>
      <c r="B237" s="131" t="s">
        <v>400</v>
      </c>
      <c r="C237" s="114" t="s">
        <v>285</v>
      </c>
      <c r="D237" s="181">
        <v>0</v>
      </c>
      <c r="E237" s="180">
        <v>9000</v>
      </c>
      <c r="F237" s="181">
        <v>9000</v>
      </c>
      <c r="G237" s="180">
        <v>2900</v>
      </c>
      <c r="H237" s="180">
        <v>2900</v>
      </c>
      <c r="I237" s="558"/>
    </row>
    <row r="238" spans="1:9" ht="12.75">
      <c r="A238" s="44"/>
      <c r="B238" s="131" t="s">
        <v>606</v>
      </c>
      <c r="C238" s="32" t="s">
        <v>272</v>
      </c>
      <c r="D238" s="181">
        <v>37560</v>
      </c>
      <c r="E238" s="180">
        <v>37560</v>
      </c>
      <c r="F238" s="181">
        <v>37560</v>
      </c>
      <c r="G238" s="180">
        <v>37560</v>
      </c>
      <c r="H238" s="180">
        <v>37560</v>
      </c>
      <c r="I238" s="558"/>
    </row>
    <row r="239" spans="1:9" ht="12.75">
      <c r="A239" s="44"/>
      <c r="B239" s="340" t="s">
        <v>607</v>
      </c>
      <c r="C239" s="114" t="s">
        <v>285</v>
      </c>
      <c r="D239" s="257">
        <v>34111</v>
      </c>
      <c r="E239" s="275">
        <v>140814</v>
      </c>
      <c r="F239" s="257">
        <v>140814</v>
      </c>
      <c r="G239" s="275">
        <v>140814</v>
      </c>
      <c r="H239" s="275">
        <v>140770</v>
      </c>
      <c r="I239" s="558"/>
    </row>
    <row r="240" spans="1:9" ht="12.75">
      <c r="A240" s="44"/>
      <c r="B240" s="341" t="s">
        <v>608</v>
      </c>
      <c r="C240" s="127" t="s">
        <v>285</v>
      </c>
      <c r="D240" s="71">
        <v>0</v>
      </c>
      <c r="E240" s="193">
        <v>10299</v>
      </c>
      <c r="F240" s="181">
        <v>30897</v>
      </c>
      <c r="G240" s="180">
        <v>30897</v>
      </c>
      <c r="H240" s="180">
        <v>30897</v>
      </c>
      <c r="I240" s="558"/>
    </row>
    <row r="241" spans="1:9" ht="12.75">
      <c r="A241" s="44"/>
      <c r="B241" s="131" t="s">
        <v>382</v>
      </c>
      <c r="C241" s="28" t="s">
        <v>277</v>
      </c>
      <c r="D241" s="181">
        <v>6299</v>
      </c>
      <c r="E241" s="180">
        <v>0</v>
      </c>
      <c r="F241" s="181">
        <v>6300</v>
      </c>
      <c r="G241" s="180">
        <v>0</v>
      </c>
      <c r="H241" s="180">
        <v>0</v>
      </c>
      <c r="I241" s="558"/>
    </row>
    <row r="242" spans="1:9" ht="12.75">
      <c r="A242" s="338" t="s">
        <v>318</v>
      </c>
      <c r="B242" s="131" t="s">
        <v>381</v>
      </c>
      <c r="C242" s="32" t="s">
        <v>272</v>
      </c>
      <c r="D242" s="181">
        <v>0</v>
      </c>
      <c r="E242" s="180">
        <v>0</v>
      </c>
      <c r="F242" s="181">
        <v>0</v>
      </c>
      <c r="G242" s="180">
        <v>0</v>
      </c>
      <c r="H242" s="180">
        <v>0</v>
      </c>
      <c r="I242" s="558"/>
    </row>
    <row r="243" spans="1:9" ht="12.75">
      <c r="A243" s="66" t="s">
        <v>317</v>
      </c>
      <c r="B243" s="93" t="s">
        <v>383</v>
      </c>
      <c r="C243" s="32" t="s">
        <v>272</v>
      </c>
      <c r="D243" s="181">
        <v>0</v>
      </c>
      <c r="E243" s="180">
        <v>3000</v>
      </c>
      <c r="F243" s="181">
        <v>3000</v>
      </c>
      <c r="G243" s="180">
        <v>0</v>
      </c>
      <c r="H243" s="180">
        <v>0</v>
      </c>
      <c r="I243" s="558"/>
    </row>
    <row r="244" spans="1:9" ht="12.75">
      <c r="A244" s="66"/>
      <c r="B244" s="93" t="s">
        <v>611</v>
      </c>
      <c r="C244" s="32" t="s">
        <v>272</v>
      </c>
      <c r="D244" s="257">
        <v>0</v>
      </c>
      <c r="E244" s="275">
        <v>0</v>
      </c>
      <c r="F244" s="257">
        <v>50000</v>
      </c>
      <c r="G244" s="275">
        <v>50000</v>
      </c>
      <c r="H244" s="275">
        <v>50000</v>
      </c>
      <c r="I244" s="558"/>
    </row>
    <row r="245" spans="1:9" ht="12.75">
      <c r="A245" s="66" t="s">
        <v>310</v>
      </c>
      <c r="B245" s="93" t="s">
        <v>306</v>
      </c>
      <c r="C245" s="32" t="s">
        <v>272</v>
      </c>
      <c r="D245" s="596">
        <v>235000</v>
      </c>
      <c r="E245" s="602">
        <v>371027</v>
      </c>
      <c r="F245" s="625">
        <v>380000</v>
      </c>
      <c r="G245" s="590">
        <v>297800</v>
      </c>
      <c r="H245" s="590">
        <v>297800</v>
      </c>
      <c r="I245" s="558"/>
    </row>
    <row r="246" spans="1:9" ht="12.75">
      <c r="A246" s="19"/>
      <c r="B246" s="93" t="s">
        <v>307</v>
      </c>
      <c r="C246" s="32" t="s">
        <v>272</v>
      </c>
      <c r="D246" s="597"/>
      <c r="E246" s="603"/>
      <c r="F246" s="626"/>
      <c r="G246" s="591"/>
      <c r="H246" s="591"/>
      <c r="I246" s="558"/>
    </row>
    <row r="247" spans="1:9" ht="12.75">
      <c r="A247" s="19"/>
      <c r="B247" s="93" t="s">
        <v>308</v>
      </c>
      <c r="C247" s="32" t="s">
        <v>272</v>
      </c>
      <c r="D247" s="597"/>
      <c r="E247" s="603"/>
      <c r="F247" s="626"/>
      <c r="G247" s="591"/>
      <c r="H247" s="591"/>
      <c r="I247" s="558"/>
    </row>
    <row r="248" spans="1:9" ht="12.75">
      <c r="A248" s="19"/>
      <c r="B248" s="93" t="s">
        <v>309</v>
      </c>
      <c r="C248" s="32" t="s">
        <v>272</v>
      </c>
      <c r="D248" s="597"/>
      <c r="E248" s="603"/>
      <c r="F248" s="626"/>
      <c r="G248" s="591"/>
      <c r="H248" s="591"/>
      <c r="I248" s="558"/>
    </row>
    <row r="249" spans="1:9" ht="12.75">
      <c r="A249" s="19"/>
      <c r="B249" s="93" t="s">
        <v>311</v>
      </c>
      <c r="C249" s="32" t="s">
        <v>272</v>
      </c>
      <c r="D249" s="597"/>
      <c r="E249" s="603"/>
      <c r="F249" s="626"/>
      <c r="G249" s="591"/>
      <c r="H249" s="591"/>
      <c r="I249" s="558"/>
    </row>
    <row r="250" spans="1:9" ht="12.75">
      <c r="A250" s="19"/>
      <c r="B250" s="195" t="s">
        <v>312</v>
      </c>
      <c r="C250" s="32" t="s">
        <v>272</v>
      </c>
      <c r="D250" s="598"/>
      <c r="E250" s="604"/>
      <c r="F250" s="627"/>
      <c r="G250" s="592"/>
      <c r="H250" s="592"/>
      <c r="I250" s="558"/>
    </row>
    <row r="251" spans="1:9" ht="12.75">
      <c r="A251" s="66" t="s">
        <v>358</v>
      </c>
      <c r="B251" s="93" t="s">
        <v>313</v>
      </c>
      <c r="C251" s="32" t="s">
        <v>272</v>
      </c>
      <c r="D251" s="181">
        <v>6500</v>
      </c>
      <c r="E251" s="180">
        <v>0</v>
      </c>
      <c r="F251" s="181">
        <v>0</v>
      </c>
      <c r="G251" s="180">
        <v>19800</v>
      </c>
      <c r="H251" s="180">
        <v>19800</v>
      </c>
      <c r="I251" s="558"/>
    </row>
    <row r="252" spans="1:9" ht="12.75">
      <c r="A252" s="66"/>
      <c r="B252" s="131" t="s">
        <v>553</v>
      </c>
      <c r="C252" s="28" t="s">
        <v>291</v>
      </c>
      <c r="D252" s="257">
        <v>0</v>
      </c>
      <c r="E252" s="275">
        <v>25000</v>
      </c>
      <c r="F252" s="257">
        <v>0</v>
      </c>
      <c r="G252" s="275">
        <v>0</v>
      </c>
      <c r="H252" s="275">
        <v>0</v>
      </c>
      <c r="I252" s="558"/>
    </row>
    <row r="253" spans="1:9" ht="12.75">
      <c r="A253" s="66"/>
      <c r="B253" s="93" t="s">
        <v>738</v>
      </c>
      <c r="C253" s="32" t="s">
        <v>272</v>
      </c>
      <c r="D253" s="257">
        <v>0</v>
      </c>
      <c r="E253" s="275">
        <v>0</v>
      </c>
      <c r="F253" s="257">
        <v>0</v>
      </c>
      <c r="G253" s="275">
        <v>120150</v>
      </c>
      <c r="H253" s="275">
        <v>120150</v>
      </c>
      <c r="I253" s="558"/>
    </row>
    <row r="254" spans="1:9" ht="12.75">
      <c r="A254" s="66" t="s">
        <v>314</v>
      </c>
      <c r="B254" s="313" t="s">
        <v>448</v>
      </c>
      <c r="C254" s="175" t="s">
        <v>296</v>
      </c>
      <c r="D254" s="257">
        <v>0</v>
      </c>
      <c r="E254" s="275">
        <v>0</v>
      </c>
      <c r="F254" s="257">
        <v>0</v>
      </c>
      <c r="G254" s="275">
        <v>0</v>
      </c>
      <c r="H254" s="275">
        <v>0</v>
      </c>
      <c r="I254" s="558"/>
    </row>
    <row r="255" spans="1:9" ht="12.75">
      <c r="A255" s="122" t="s">
        <v>378</v>
      </c>
      <c r="B255" s="92" t="s">
        <v>551</v>
      </c>
      <c r="C255" s="173">
        <v>107055</v>
      </c>
      <c r="D255" s="181">
        <v>132200</v>
      </c>
      <c r="E255" s="180">
        <v>128280</v>
      </c>
      <c r="F255" s="181">
        <v>128280</v>
      </c>
      <c r="G255" s="180">
        <v>128280</v>
      </c>
      <c r="H255" s="180">
        <v>128280</v>
      </c>
      <c r="I255" s="558"/>
    </row>
    <row r="256" spans="1:9" ht="12.75">
      <c r="A256" s="122">
        <f>SUM(H255:H259)</f>
        <v>387797</v>
      </c>
      <c r="B256" s="92" t="s">
        <v>552</v>
      </c>
      <c r="C256" s="173">
        <v>107055</v>
      </c>
      <c r="D256" s="181">
        <v>37320</v>
      </c>
      <c r="E256" s="180">
        <v>70320</v>
      </c>
      <c r="F256" s="181">
        <v>70320</v>
      </c>
      <c r="G256" s="180">
        <v>69000</v>
      </c>
      <c r="H256" s="180">
        <v>69000</v>
      </c>
      <c r="I256" s="558"/>
    </row>
    <row r="257" spans="1:9" ht="12.75">
      <c r="A257" s="122"/>
      <c r="B257" s="92" t="s">
        <v>521</v>
      </c>
      <c r="C257" s="32" t="s">
        <v>272</v>
      </c>
      <c r="D257" s="181">
        <v>0</v>
      </c>
      <c r="E257" s="180">
        <v>165535</v>
      </c>
      <c r="F257" s="181">
        <v>165535</v>
      </c>
      <c r="G257" s="180">
        <v>172277</v>
      </c>
      <c r="H257" s="180">
        <v>172277</v>
      </c>
      <c r="I257" s="558"/>
    </row>
    <row r="258" spans="1:9" ht="12.75">
      <c r="A258" s="122"/>
      <c r="B258" s="78" t="s">
        <v>610</v>
      </c>
      <c r="C258" s="32" t="s">
        <v>272</v>
      </c>
      <c r="D258" s="181">
        <v>0</v>
      </c>
      <c r="E258" s="180">
        <v>0</v>
      </c>
      <c r="F258" s="181">
        <v>3600</v>
      </c>
      <c r="G258" s="180">
        <v>7680</v>
      </c>
      <c r="H258" s="180">
        <v>7680</v>
      </c>
      <c r="I258" s="558"/>
    </row>
    <row r="259" spans="1:9" ht="12.75">
      <c r="A259" s="122"/>
      <c r="B259" s="78" t="s">
        <v>689</v>
      </c>
      <c r="C259" s="28" t="s">
        <v>286</v>
      </c>
      <c r="D259" s="181">
        <v>0</v>
      </c>
      <c r="E259" s="180">
        <v>0</v>
      </c>
      <c r="F259" s="181">
        <v>0</v>
      </c>
      <c r="G259" s="180">
        <v>10560</v>
      </c>
      <c r="H259" s="180">
        <v>10560</v>
      </c>
      <c r="I259" s="558"/>
    </row>
    <row r="260" spans="1:9" ht="12.75">
      <c r="A260" s="66" t="s">
        <v>377</v>
      </c>
      <c r="B260" s="228" t="s">
        <v>406</v>
      </c>
      <c r="C260" s="28" t="s">
        <v>277</v>
      </c>
      <c r="D260" s="181">
        <v>34300</v>
      </c>
      <c r="E260" s="180">
        <v>0</v>
      </c>
      <c r="F260" s="181">
        <v>0</v>
      </c>
      <c r="G260" s="180">
        <v>0</v>
      </c>
      <c r="H260" s="180">
        <v>0</v>
      </c>
      <c r="I260" s="558"/>
    </row>
    <row r="261" spans="1:9" ht="12.75">
      <c r="A261" s="66"/>
      <c r="B261" s="229" t="s">
        <v>422</v>
      </c>
      <c r="C261" s="32" t="s">
        <v>272</v>
      </c>
      <c r="D261" s="181">
        <v>0</v>
      </c>
      <c r="E261" s="180">
        <v>0</v>
      </c>
      <c r="F261" s="181">
        <v>0</v>
      </c>
      <c r="G261" s="180">
        <v>0</v>
      </c>
      <c r="H261" s="180">
        <v>0</v>
      </c>
      <c r="I261" s="558"/>
    </row>
    <row r="262" spans="1:9" ht="12.75">
      <c r="A262" s="66"/>
      <c r="B262" s="229" t="s">
        <v>449</v>
      </c>
      <c r="C262" s="32" t="s">
        <v>272</v>
      </c>
      <c r="D262" s="181">
        <v>0</v>
      </c>
      <c r="E262" s="180">
        <v>0</v>
      </c>
      <c r="F262" s="181">
        <v>0</v>
      </c>
      <c r="G262" s="180">
        <v>0</v>
      </c>
      <c r="H262" s="180">
        <v>0</v>
      </c>
      <c r="I262" s="558"/>
    </row>
    <row r="263" spans="1:9" ht="12.75">
      <c r="A263" s="66"/>
      <c r="B263" s="229" t="s">
        <v>483</v>
      </c>
      <c r="C263" s="173">
        <v>107055</v>
      </c>
      <c r="D263" s="242">
        <v>0</v>
      </c>
      <c r="E263" s="180">
        <v>15835</v>
      </c>
      <c r="F263" s="181">
        <v>0</v>
      </c>
      <c r="G263" s="180">
        <v>0</v>
      </c>
      <c r="H263" s="180">
        <v>0</v>
      </c>
      <c r="I263" s="558"/>
    </row>
    <row r="264" spans="1:9" ht="12.75">
      <c r="A264" s="19"/>
      <c r="B264" s="209" t="s">
        <v>163</v>
      </c>
      <c r="C264" s="505" t="s">
        <v>272</v>
      </c>
      <c r="D264" s="71">
        <v>55000</v>
      </c>
      <c r="E264" s="193">
        <v>197296</v>
      </c>
      <c r="F264" s="71">
        <v>200000</v>
      </c>
      <c r="G264" s="193">
        <v>135698</v>
      </c>
      <c r="H264" s="193">
        <v>135698</v>
      </c>
      <c r="I264" s="558"/>
    </row>
    <row r="265" spans="1:9" ht="12.75">
      <c r="A265" s="19"/>
      <c r="B265" s="209" t="s">
        <v>549</v>
      </c>
      <c r="C265" s="506" t="s">
        <v>293</v>
      </c>
      <c r="D265" s="71">
        <v>0</v>
      </c>
      <c r="E265" s="193">
        <v>175500</v>
      </c>
      <c r="F265" s="71">
        <v>0</v>
      </c>
      <c r="G265" s="193">
        <v>205000</v>
      </c>
      <c r="H265" s="193">
        <v>205000</v>
      </c>
      <c r="I265" s="558"/>
    </row>
    <row r="266" spans="1:9" ht="12.75">
      <c r="A266" s="19"/>
      <c r="B266" s="386" t="s">
        <v>550</v>
      </c>
      <c r="C266" s="507" t="s">
        <v>438</v>
      </c>
      <c r="D266" s="71">
        <v>0</v>
      </c>
      <c r="E266" s="193">
        <v>55000</v>
      </c>
      <c r="F266" s="71">
        <v>0</v>
      </c>
      <c r="G266" s="193">
        <v>0</v>
      </c>
      <c r="H266" s="193">
        <v>0</v>
      </c>
      <c r="I266" s="558"/>
    </row>
    <row r="267" spans="1:9" ht="12.75">
      <c r="A267" s="44"/>
      <c r="B267" s="387" t="s">
        <v>554</v>
      </c>
      <c r="C267" s="505" t="s">
        <v>272</v>
      </c>
      <c r="D267" s="71">
        <v>0</v>
      </c>
      <c r="E267" s="193">
        <v>17000</v>
      </c>
      <c r="F267" s="71">
        <v>0</v>
      </c>
      <c r="G267" s="193">
        <v>0</v>
      </c>
      <c r="H267" s="193">
        <v>0</v>
      </c>
      <c r="I267" s="558"/>
    </row>
    <row r="268" spans="1:9" ht="12.75">
      <c r="A268" s="44"/>
      <c r="B268" s="92" t="s">
        <v>739</v>
      </c>
      <c r="C268" s="505" t="s">
        <v>272</v>
      </c>
      <c r="D268" s="71">
        <v>0</v>
      </c>
      <c r="E268" s="193">
        <v>0</v>
      </c>
      <c r="F268" s="71">
        <v>0</v>
      </c>
      <c r="G268" s="193">
        <v>0</v>
      </c>
      <c r="H268" s="193">
        <v>0</v>
      </c>
      <c r="I268" s="558"/>
    </row>
    <row r="269" spans="1:9" ht="12.75">
      <c r="A269" s="44"/>
      <c r="B269" s="92" t="s">
        <v>740</v>
      </c>
      <c r="C269" s="505" t="s">
        <v>272</v>
      </c>
      <c r="D269" s="181">
        <v>0</v>
      </c>
      <c r="E269" s="180">
        <v>0</v>
      </c>
      <c r="F269" s="181">
        <v>0</v>
      </c>
      <c r="G269" s="180">
        <v>0</v>
      </c>
      <c r="H269" s="180">
        <v>0</v>
      </c>
      <c r="I269" s="558"/>
    </row>
    <row r="270" spans="1:9" ht="15.75">
      <c r="A270" s="21" t="s">
        <v>202</v>
      </c>
      <c r="B270" s="82" t="s">
        <v>203</v>
      </c>
      <c r="C270" s="108"/>
      <c r="D270" s="241">
        <f>SUM(D173,D189,D191,D194,D209,D211,D226)</f>
        <v>11295851</v>
      </c>
      <c r="E270" s="241">
        <f>SUM(E173,E189,E191,E194,E209,E211,E226)</f>
        <v>12527812</v>
      </c>
      <c r="F270" s="241">
        <f>SUM(F173,F189,F191,F194,F209,F211,F226)</f>
        <v>12295774</v>
      </c>
      <c r="G270" s="241">
        <f>SUM(G173,G189,G191,G194,G209,G211,G226)</f>
        <v>12289045</v>
      </c>
      <c r="H270" s="241">
        <f>SUM(H173,H189,H191,H194,H209,H211,H226)</f>
        <v>12120363</v>
      </c>
      <c r="I270" s="560"/>
    </row>
    <row r="271" spans="1:9" ht="15">
      <c r="A271" s="30" t="s">
        <v>204</v>
      </c>
      <c r="B271" s="83" t="s">
        <v>205</v>
      </c>
      <c r="C271" s="46"/>
      <c r="D271" s="182">
        <f>SUM(D272:D275)</f>
        <v>66500</v>
      </c>
      <c r="E271" s="182">
        <f>SUM(E272:E275)</f>
        <v>40930</v>
      </c>
      <c r="F271" s="182">
        <f>SUM(F272:F275)</f>
        <v>41000</v>
      </c>
      <c r="G271" s="182">
        <f>SUM(G272:G274)</f>
        <v>33685</v>
      </c>
      <c r="H271" s="182">
        <f>SUM(H272:H274)</f>
        <v>33685</v>
      </c>
      <c r="I271" s="559">
        <f>SUM(H271,-F271)</f>
        <v>-7315</v>
      </c>
    </row>
    <row r="272" spans="1:9" ht="12.75">
      <c r="A272" s="19"/>
      <c r="B272" s="93" t="s">
        <v>319</v>
      </c>
      <c r="C272" s="28" t="s">
        <v>277</v>
      </c>
      <c r="D272" s="181">
        <v>0</v>
      </c>
      <c r="E272" s="180">
        <v>0</v>
      </c>
      <c r="F272" s="180">
        <v>0</v>
      </c>
      <c r="G272" s="180">
        <v>0</v>
      </c>
      <c r="H272" s="180">
        <v>0</v>
      </c>
      <c r="I272" s="558"/>
    </row>
    <row r="273" spans="1:9" ht="12.75">
      <c r="A273" s="19"/>
      <c r="B273" s="93" t="s">
        <v>320</v>
      </c>
      <c r="C273" s="28" t="s">
        <v>278</v>
      </c>
      <c r="D273" s="181">
        <v>66500</v>
      </c>
      <c r="E273" s="180">
        <v>0</v>
      </c>
      <c r="F273" s="180">
        <v>0</v>
      </c>
      <c r="G273" s="180">
        <v>0</v>
      </c>
      <c r="H273" s="180">
        <v>0</v>
      </c>
      <c r="I273" s="558"/>
    </row>
    <row r="274" spans="1:9" ht="12.75">
      <c r="A274" s="19"/>
      <c r="B274" s="209" t="s">
        <v>535</v>
      </c>
      <c r="C274" s="173">
        <v>107055</v>
      </c>
      <c r="D274" s="181">
        <v>0</v>
      </c>
      <c r="E274" s="180">
        <v>40930</v>
      </c>
      <c r="F274" s="180">
        <v>41000</v>
      </c>
      <c r="G274" s="180">
        <v>33685</v>
      </c>
      <c r="H274" s="180">
        <v>33685</v>
      </c>
      <c r="I274" s="558"/>
    </row>
    <row r="275" spans="1:9" ht="15">
      <c r="A275" s="30" t="s">
        <v>206</v>
      </c>
      <c r="B275" s="83" t="s">
        <v>207</v>
      </c>
      <c r="C275" s="46"/>
      <c r="D275" s="181">
        <v>0</v>
      </c>
      <c r="E275" s="180">
        <v>0</v>
      </c>
      <c r="F275" s="180">
        <v>0</v>
      </c>
      <c r="G275" s="182">
        <f>SUM(G276)</f>
        <v>80000</v>
      </c>
      <c r="H275" s="182">
        <f>SUM(H276)</f>
        <v>80000</v>
      </c>
      <c r="I275" s="558"/>
    </row>
    <row r="276" spans="1:9" ht="15">
      <c r="A276" s="30"/>
      <c r="B276" s="309" t="s">
        <v>690</v>
      </c>
      <c r="C276" s="115" t="s">
        <v>272</v>
      </c>
      <c r="D276" s="181">
        <v>0</v>
      </c>
      <c r="E276" s="180">
        <v>0</v>
      </c>
      <c r="F276" s="180">
        <v>0</v>
      </c>
      <c r="G276" s="180">
        <v>80000</v>
      </c>
      <c r="H276" s="180">
        <v>80000</v>
      </c>
      <c r="I276" s="558"/>
    </row>
    <row r="277" spans="1:9" ht="15">
      <c r="A277" s="21" t="s">
        <v>208</v>
      </c>
      <c r="B277" s="82" t="s">
        <v>209</v>
      </c>
      <c r="C277" s="108"/>
      <c r="D277" s="241">
        <f>SUM(D271,D275)</f>
        <v>66500</v>
      </c>
      <c r="E277" s="241">
        <f>SUM(E271,E275)</f>
        <v>40930</v>
      </c>
      <c r="F277" s="241">
        <f>SUM(F271,F275)</f>
        <v>41000</v>
      </c>
      <c r="G277" s="241">
        <f>SUM(G271,G275)</f>
        <v>113685</v>
      </c>
      <c r="H277" s="241">
        <f>SUM(H271,H275)</f>
        <v>113685</v>
      </c>
      <c r="I277" s="558"/>
    </row>
    <row r="278" spans="1:9" ht="15">
      <c r="A278" s="30" t="s">
        <v>210</v>
      </c>
      <c r="B278" s="83" t="s">
        <v>211</v>
      </c>
      <c r="C278" s="46"/>
      <c r="D278" s="182">
        <v>3068673</v>
      </c>
      <c r="E278" s="182">
        <v>3557444</v>
      </c>
      <c r="F278" s="182">
        <v>3035597</v>
      </c>
      <c r="G278" s="182">
        <v>3577976</v>
      </c>
      <c r="H278" s="182">
        <v>3577976</v>
      </c>
      <c r="I278" s="559">
        <f>SUM(H278,-F278)</f>
        <v>542379</v>
      </c>
    </row>
    <row r="279" spans="1:9" ht="12.75">
      <c r="A279" s="19"/>
      <c r="B279" s="176">
        <f>SUM(H174,H197)</f>
        <v>1678993</v>
      </c>
      <c r="C279" s="116" t="s">
        <v>278</v>
      </c>
      <c r="D279" s="584"/>
      <c r="E279" s="585"/>
      <c r="F279" s="431">
        <f aca="true" t="shared" si="0" ref="F279:F291">A279*0.27</f>
        <v>0</v>
      </c>
      <c r="G279" s="608">
        <v>3577976</v>
      </c>
      <c r="H279" s="611">
        <v>3577976</v>
      </c>
      <c r="I279" s="558"/>
    </row>
    <row r="280" spans="1:9" ht="12.75">
      <c r="A280" s="19"/>
      <c r="B280" s="176">
        <f>SUM(H112,H125,H130,H132,H143,H195)</f>
        <v>383668</v>
      </c>
      <c r="C280" s="116" t="s">
        <v>286</v>
      </c>
      <c r="D280" s="584"/>
      <c r="E280" s="585"/>
      <c r="F280" s="431">
        <f t="shared" si="0"/>
        <v>0</v>
      </c>
      <c r="G280" s="609"/>
      <c r="H280" s="612"/>
      <c r="I280" s="558"/>
    </row>
    <row r="281" spans="1:9" ht="12.75">
      <c r="A281" s="19"/>
      <c r="B281" s="176">
        <f>SUM(H210)</f>
        <v>1395000</v>
      </c>
      <c r="C281" s="116" t="s">
        <v>297</v>
      </c>
      <c r="D281" s="584"/>
      <c r="E281" s="585"/>
      <c r="F281" s="431">
        <f t="shared" si="0"/>
        <v>0</v>
      </c>
      <c r="G281" s="609"/>
      <c r="H281" s="612"/>
      <c r="I281" s="558"/>
    </row>
    <row r="282" spans="1:9" ht="12.75">
      <c r="A282" s="19"/>
      <c r="B282" s="176">
        <f>SUM(H121,H122,H134,H165,H170)</f>
        <v>54334</v>
      </c>
      <c r="C282" s="116" t="s">
        <v>277</v>
      </c>
      <c r="D282" s="584"/>
      <c r="E282" s="585"/>
      <c r="F282" s="431">
        <f t="shared" si="0"/>
        <v>0</v>
      </c>
      <c r="G282" s="609"/>
      <c r="H282" s="612"/>
      <c r="I282" s="558"/>
    </row>
    <row r="283" spans="1:9" ht="12.75">
      <c r="A283" s="19"/>
      <c r="B283" s="176">
        <f>SUM(H126,H133,H137,H140,H144,H164,H177,H179,H199,H221,H234,H238,H264,H269)</f>
        <v>2855078</v>
      </c>
      <c r="C283" s="116" t="s">
        <v>272</v>
      </c>
      <c r="D283" s="584"/>
      <c r="E283" s="585"/>
      <c r="F283" s="431">
        <f t="shared" si="0"/>
        <v>0</v>
      </c>
      <c r="G283" s="609"/>
      <c r="H283" s="612"/>
      <c r="I283" s="558"/>
    </row>
    <row r="284" spans="1:9" ht="12.75">
      <c r="A284" s="19"/>
      <c r="B284" s="176">
        <f>SUM(H138,H183,H237,H239,H240)</f>
        <v>182891</v>
      </c>
      <c r="C284" s="116" t="s">
        <v>285</v>
      </c>
      <c r="D284" s="584"/>
      <c r="E284" s="585"/>
      <c r="F284" s="431">
        <f t="shared" si="0"/>
        <v>0</v>
      </c>
      <c r="G284" s="609"/>
      <c r="H284" s="612"/>
      <c r="I284" s="558"/>
    </row>
    <row r="285" spans="1:9" ht="12.75">
      <c r="A285" s="19"/>
      <c r="B285" s="176">
        <f>SUM(H127,H190)</f>
        <v>2320466</v>
      </c>
      <c r="C285" s="116" t="s">
        <v>273</v>
      </c>
      <c r="D285" s="584"/>
      <c r="E285" s="585"/>
      <c r="F285" s="431">
        <f t="shared" si="0"/>
        <v>0</v>
      </c>
      <c r="G285" s="609"/>
      <c r="H285" s="612"/>
      <c r="I285" s="558"/>
    </row>
    <row r="286" spans="1:9" ht="12.75">
      <c r="A286" s="19"/>
      <c r="B286" s="176">
        <v>0</v>
      </c>
      <c r="C286" s="116" t="s">
        <v>296</v>
      </c>
      <c r="D286" s="584"/>
      <c r="E286" s="585"/>
      <c r="F286" s="431">
        <f t="shared" si="0"/>
        <v>0</v>
      </c>
      <c r="G286" s="609"/>
      <c r="H286" s="612"/>
      <c r="I286" s="558"/>
    </row>
    <row r="287" spans="1:9" ht="12.75">
      <c r="A287" s="19"/>
      <c r="B287" s="176">
        <f>SUM(H113)</f>
        <v>44657</v>
      </c>
      <c r="C287" s="116" t="s">
        <v>274</v>
      </c>
      <c r="D287" s="584"/>
      <c r="E287" s="585"/>
      <c r="F287" s="431">
        <f t="shared" si="0"/>
        <v>0</v>
      </c>
      <c r="G287" s="609"/>
      <c r="H287" s="612"/>
      <c r="I287" s="558"/>
    </row>
    <row r="288" spans="1:9" ht="12.75">
      <c r="A288" s="19"/>
      <c r="B288" s="176">
        <f>SUM(H186)</f>
        <v>1216599</v>
      </c>
      <c r="C288" s="116" t="s">
        <v>298</v>
      </c>
      <c r="D288" s="584"/>
      <c r="E288" s="585"/>
      <c r="F288" s="431">
        <f t="shared" si="0"/>
        <v>0</v>
      </c>
      <c r="G288" s="609"/>
      <c r="H288" s="612"/>
      <c r="I288" s="558"/>
    </row>
    <row r="289" spans="1:9" ht="12.75">
      <c r="A289" s="19"/>
      <c r="B289" s="176">
        <f>SUM(H139)</f>
        <v>0</v>
      </c>
      <c r="C289" s="116" t="s">
        <v>291</v>
      </c>
      <c r="D289" s="584"/>
      <c r="E289" s="585"/>
      <c r="F289" s="431">
        <f t="shared" si="0"/>
        <v>0</v>
      </c>
      <c r="G289" s="609"/>
      <c r="H289" s="612"/>
      <c r="I289" s="558"/>
    </row>
    <row r="290" spans="1:9" ht="12.75">
      <c r="A290" s="19"/>
      <c r="B290" s="176">
        <f>SUM(H131)</f>
        <v>0</v>
      </c>
      <c r="C290" s="116" t="s">
        <v>275</v>
      </c>
      <c r="D290" s="584"/>
      <c r="E290" s="585"/>
      <c r="F290" s="431">
        <f t="shared" si="0"/>
        <v>0</v>
      </c>
      <c r="G290" s="609"/>
      <c r="H290" s="612"/>
      <c r="I290" s="558"/>
    </row>
    <row r="291" spans="1:9" ht="15.75">
      <c r="A291" s="19"/>
      <c r="B291" s="176">
        <f>SUM(H128,H142,H196,H232)</f>
        <v>377004</v>
      </c>
      <c r="C291" s="177">
        <v>107055</v>
      </c>
      <c r="D291" s="584"/>
      <c r="E291" s="585"/>
      <c r="F291" s="431">
        <f t="shared" si="0"/>
        <v>0</v>
      </c>
      <c r="G291" s="610"/>
      <c r="H291" s="613"/>
      <c r="I291" s="560"/>
    </row>
    <row r="292" spans="1:9" ht="15">
      <c r="A292" s="30" t="s">
        <v>212</v>
      </c>
      <c r="B292" s="83" t="s">
        <v>213</v>
      </c>
      <c r="C292" s="46"/>
      <c r="D292" s="182">
        <v>21000</v>
      </c>
      <c r="E292" s="182">
        <f>SUM(E293:E295)</f>
        <v>233000</v>
      </c>
      <c r="F292" s="182">
        <f>SUM(F293:F295)</f>
        <v>233000</v>
      </c>
      <c r="G292" s="182">
        <f>SUM(G293:G295)</f>
        <v>561000</v>
      </c>
      <c r="H292" s="182">
        <f>SUM(H293:H295)</f>
        <v>5000</v>
      </c>
      <c r="I292" s="559">
        <f>SUM(G292,-F292)</f>
        <v>328000</v>
      </c>
    </row>
    <row r="293" spans="1:9" ht="15">
      <c r="A293" s="30"/>
      <c r="B293" s="313" t="s">
        <v>321</v>
      </c>
      <c r="C293" s="46"/>
      <c r="D293" s="184">
        <v>0</v>
      </c>
      <c r="E293" s="180">
        <v>0</v>
      </c>
      <c r="F293" s="184">
        <v>0</v>
      </c>
      <c r="G293" s="180">
        <v>0</v>
      </c>
      <c r="H293" s="180">
        <v>0</v>
      </c>
      <c r="I293" s="558"/>
    </row>
    <row r="294" spans="1:9" ht="15">
      <c r="A294" s="30"/>
      <c r="B294" s="93"/>
      <c r="C294" s="132" t="s">
        <v>285</v>
      </c>
      <c r="D294" s="247">
        <v>0</v>
      </c>
      <c r="E294" s="289">
        <v>0</v>
      </c>
      <c r="F294" s="247">
        <v>0</v>
      </c>
      <c r="G294" s="289">
        <v>0</v>
      </c>
      <c r="H294" s="289">
        <v>0</v>
      </c>
      <c r="I294" s="558"/>
    </row>
    <row r="295" spans="1:9" ht="15">
      <c r="A295" s="30"/>
      <c r="B295" s="93"/>
      <c r="C295" s="132" t="s">
        <v>272</v>
      </c>
      <c r="D295" s="247">
        <v>21000</v>
      </c>
      <c r="E295" s="289">
        <v>233000</v>
      </c>
      <c r="F295" s="247">
        <v>233000</v>
      </c>
      <c r="G295" s="289">
        <v>561000</v>
      </c>
      <c r="H295" s="289">
        <v>5000</v>
      </c>
      <c r="I295" s="558"/>
    </row>
    <row r="296" spans="1:9" ht="15">
      <c r="A296" s="30" t="s">
        <v>214</v>
      </c>
      <c r="B296" s="83" t="s">
        <v>215</v>
      </c>
      <c r="C296" s="46"/>
      <c r="D296" s="182">
        <v>0</v>
      </c>
      <c r="E296" s="182">
        <f>SUM(E297)</f>
        <v>2543</v>
      </c>
      <c r="F296" s="182">
        <f>SUM(F297)</f>
        <v>0</v>
      </c>
      <c r="G296" s="182">
        <f>SUM(G297)</f>
        <v>0</v>
      </c>
      <c r="H296" s="182">
        <f>SUM(H297)</f>
        <v>0</v>
      </c>
      <c r="I296" s="558"/>
    </row>
    <row r="297" spans="1:9" ht="15">
      <c r="A297" s="30"/>
      <c r="B297" s="223" t="s">
        <v>522</v>
      </c>
      <c r="C297" s="170" t="s">
        <v>298</v>
      </c>
      <c r="D297" s="182">
        <v>0</v>
      </c>
      <c r="E297" s="300">
        <v>2543</v>
      </c>
      <c r="F297" s="300">
        <v>0</v>
      </c>
      <c r="G297" s="180">
        <v>0</v>
      </c>
      <c r="H297" s="300">
        <v>0</v>
      </c>
      <c r="I297" s="558"/>
    </row>
    <row r="298" spans="1:9" ht="15">
      <c r="A298" s="30" t="s">
        <v>216</v>
      </c>
      <c r="B298" s="98" t="s">
        <v>363</v>
      </c>
      <c r="C298" s="46"/>
      <c r="D298" s="182">
        <v>0</v>
      </c>
      <c r="E298" s="182">
        <v>0</v>
      </c>
      <c r="F298" s="182">
        <v>0</v>
      </c>
      <c r="G298" s="182">
        <v>0</v>
      </c>
      <c r="H298" s="182">
        <v>0</v>
      </c>
      <c r="I298" s="558"/>
    </row>
    <row r="299" spans="1:9" ht="15">
      <c r="A299" s="30" t="s">
        <v>217</v>
      </c>
      <c r="B299" s="83" t="s">
        <v>364</v>
      </c>
      <c r="C299" s="46"/>
      <c r="D299" s="182">
        <f>SUM(D300:D304)</f>
        <v>259672</v>
      </c>
      <c r="E299" s="182">
        <f>SUM(E300:E305)</f>
        <v>712349</v>
      </c>
      <c r="F299" s="182">
        <f>SUM(F300:F306)</f>
        <v>229077</v>
      </c>
      <c r="G299" s="182">
        <f>SUM(G300:G306)</f>
        <v>888591</v>
      </c>
      <c r="H299" s="182">
        <f>SUM(H300:H306)</f>
        <v>828591</v>
      </c>
      <c r="I299" s="559">
        <f>SUM(G299,-F299)</f>
        <v>659514</v>
      </c>
    </row>
    <row r="300" spans="1:9" ht="12.75">
      <c r="A300" s="44"/>
      <c r="B300" s="344" t="s">
        <v>609</v>
      </c>
      <c r="C300" s="114" t="s">
        <v>278</v>
      </c>
      <c r="D300" s="181">
        <v>5000</v>
      </c>
      <c r="E300" s="180">
        <v>5000</v>
      </c>
      <c r="F300" s="181">
        <v>5000</v>
      </c>
      <c r="G300" s="180">
        <v>5000</v>
      </c>
      <c r="H300" s="180">
        <v>5000</v>
      </c>
      <c r="I300" s="558"/>
    </row>
    <row r="301" spans="1:9" ht="12.75">
      <c r="A301" s="44"/>
      <c r="B301" s="227" t="s">
        <v>484</v>
      </c>
      <c r="C301" s="173">
        <v>107055</v>
      </c>
      <c r="D301" s="242">
        <v>0</v>
      </c>
      <c r="E301" s="300">
        <v>0</v>
      </c>
      <c r="F301" s="181">
        <v>0</v>
      </c>
      <c r="G301" s="180">
        <v>0</v>
      </c>
      <c r="H301" s="180">
        <v>0</v>
      </c>
      <c r="I301" s="558"/>
    </row>
    <row r="302" spans="1:9" ht="12.75">
      <c r="A302" s="44"/>
      <c r="B302" s="227" t="s">
        <v>741</v>
      </c>
      <c r="C302" s="173">
        <v>107055</v>
      </c>
      <c r="D302" s="181">
        <v>132000</v>
      </c>
      <c r="E302" s="180">
        <v>132000</v>
      </c>
      <c r="F302" s="181">
        <v>132000</v>
      </c>
      <c r="G302" s="180">
        <v>159000</v>
      </c>
      <c r="H302" s="180">
        <v>99000</v>
      </c>
      <c r="I302" s="558"/>
    </row>
    <row r="303" spans="1:9" ht="12.75">
      <c r="A303" s="44"/>
      <c r="B303" s="452" t="s">
        <v>466</v>
      </c>
      <c r="C303" s="364" t="s">
        <v>438</v>
      </c>
      <c r="D303" s="181">
        <v>120000</v>
      </c>
      <c r="E303" s="180">
        <v>56600</v>
      </c>
      <c r="F303" s="181">
        <v>56600</v>
      </c>
      <c r="G303" s="180">
        <v>633500</v>
      </c>
      <c r="H303" s="180">
        <v>633500</v>
      </c>
      <c r="I303" s="558"/>
    </row>
    <row r="304" spans="1:9" ht="12.75">
      <c r="A304" s="44"/>
      <c r="B304" s="228" t="s">
        <v>485</v>
      </c>
      <c r="C304" s="343" t="s">
        <v>277</v>
      </c>
      <c r="D304" s="342">
        <v>2672</v>
      </c>
      <c r="E304" s="342">
        <v>33749</v>
      </c>
      <c r="F304" s="432">
        <v>33749</v>
      </c>
      <c r="G304" s="342">
        <v>0</v>
      </c>
      <c r="H304" s="342">
        <v>0</v>
      </c>
      <c r="I304" s="558"/>
    </row>
    <row r="305" spans="1:9" ht="12.75">
      <c r="A305" s="44"/>
      <c r="B305" s="228" t="s">
        <v>613</v>
      </c>
      <c r="C305" s="65" t="s">
        <v>438</v>
      </c>
      <c r="D305" s="342">
        <v>0</v>
      </c>
      <c r="E305" s="342">
        <v>485000</v>
      </c>
      <c r="F305" s="432">
        <v>0</v>
      </c>
      <c r="G305" s="342">
        <v>0</v>
      </c>
      <c r="H305" s="342">
        <v>0</v>
      </c>
      <c r="I305" s="558"/>
    </row>
    <row r="306" spans="1:9" ht="12.75">
      <c r="A306" s="44"/>
      <c r="B306" s="399" t="s">
        <v>163</v>
      </c>
      <c r="C306" s="115" t="s">
        <v>272</v>
      </c>
      <c r="D306" s="342">
        <v>0</v>
      </c>
      <c r="E306" s="342">
        <v>0</v>
      </c>
      <c r="F306" s="432">
        <v>1728</v>
      </c>
      <c r="G306" s="342">
        <v>91091</v>
      </c>
      <c r="H306" s="342">
        <v>91091</v>
      </c>
      <c r="I306" s="558"/>
    </row>
    <row r="307" spans="1:9" ht="15.75" thickBot="1">
      <c r="A307" s="68" t="s">
        <v>218</v>
      </c>
      <c r="B307" s="99" t="s">
        <v>219</v>
      </c>
      <c r="C307" s="108"/>
      <c r="D307" s="258">
        <f>SUM(D278,D292,D299)</f>
        <v>3349345</v>
      </c>
      <c r="E307" s="258">
        <f>SUM(E278,E292,E296,E299)</f>
        <v>4505336</v>
      </c>
      <c r="F307" s="258">
        <f>SUM(F278,F292,F299)</f>
        <v>3497674</v>
      </c>
      <c r="G307" s="258">
        <f>SUM(G278,G292,G299)</f>
        <v>5027567</v>
      </c>
      <c r="H307" s="258">
        <f>SUM(H278,H292,H299)</f>
        <v>4411567</v>
      </c>
      <c r="I307" s="558"/>
    </row>
    <row r="308" spans="1:9" ht="17.25" thickBot="1" thickTop="1">
      <c r="A308" s="23" t="s">
        <v>220</v>
      </c>
      <c r="B308" s="100" t="s">
        <v>221</v>
      </c>
      <c r="C308" s="47"/>
      <c r="D308" s="259">
        <f>SUM(D156,D172,D270,D277,D307)</f>
        <v>16828877</v>
      </c>
      <c r="E308" s="259">
        <f>SUM(E156,E172,E270,E277,E307)</f>
        <v>19802425</v>
      </c>
      <c r="F308" s="259">
        <f>SUM(F156,F172,F270,F277,F307)</f>
        <v>17745970</v>
      </c>
      <c r="G308" s="259">
        <f>SUM(G156,G172,G270,G277,G307)</f>
        <v>20201980</v>
      </c>
      <c r="H308" s="259">
        <f>SUM(H156,H172,H270,H277,H307)</f>
        <v>19410153</v>
      </c>
      <c r="I308" s="558"/>
    </row>
    <row r="309" spans="1:9" ht="15.75" thickTop="1">
      <c r="A309" s="30" t="s">
        <v>222</v>
      </c>
      <c r="B309" s="83" t="s">
        <v>365</v>
      </c>
      <c r="C309" s="49"/>
      <c r="D309" s="388">
        <f>SUM(D310:D311)</f>
        <v>0</v>
      </c>
      <c r="E309" s="260">
        <f>SUM(E310:E311)</f>
        <v>0</v>
      </c>
      <c r="F309" s="388">
        <f>SUM(F310:F311)</f>
        <v>0</v>
      </c>
      <c r="G309" s="260">
        <f>SUM(G310:G311)</f>
        <v>0</v>
      </c>
      <c r="H309" s="260">
        <f>SUM(H310:H311)</f>
        <v>0</v>
      </c>
      <c r="I309" s="558"/>
    </row>
    <row r="310" spans="1:9" ht="15">
      <c r="A310" s="30"/>
      <c r="B310" s="365" t="s">
        <v>401</v>
      </c>
      <c r="C310" s="28" t="s">
        <v>323</v>
      </c>
      <c r="D310" s="184">
        <v>0</v>
      </c>
      <c r="E310" s="180">
        <v>0</v>
      </c>
      <c r="F310" s="184">
        <v>0</v>
      </c>
      <c r="G310" s="180">
        <v>0</v>
      </c>
      <c r="H310" s="180">
        <v>0</v>
      </c>
      <c r="I310" s="558"/>
    </row>
    <row r="311" spans="1:9" ht="15">
      <c r="A311" s="30"/>
      <c r="B311" s="93" t="s">
        <v>322</v>
      </c>
      <c r="C311" s="28" t="s">
        <v>323</v>
      </c>
      <c r="D311" s="184">
        <v>0</v>
      </c>
      <c r="E311" s="180">
        <v>0</v>
      </c>
      <c r="F311" s="184">
        <v>0</v>
      </c>
      <c r="G311" s="180">
        <v>0</v>
      </c>
      <c r="H311" s="180">
        <v>0</v>
      </c>
      <c r="I311" s="558"/>
    </row>
    <row r="312" spans="1:9" ht="30">
      <c r="A312" s="30" t="s">
        <v>223</v>
      </c>
      <c r="B312" s="83" t="s">
        <v>366</v>
      </c>
      <c r="C312" s="118"/>
      <c r="D312" s="261">
        <v>209000</v>
      </c>
      <c r="E312" s="261">
        <f>SUM(E313:E315)</f>
        <v>128000</v>
      </c>
      <c r="F312" s="261">
        <f>SUM(F313:F315)</f>
        <v>128000</v>
      </c>
      <c r="G312" s="261">
        <f>SUM(G313:G315)</f>
        <v>157000</v>
      </c>
      <c r="H312" s="261">
        <f>SUM(H313:H315)</f>
        <v>157000</v>
      </c>
      <c r="I312" s="559">
        <f>SUM(G312,-F312)</f>
        <v>29000</v>
      </c>
    </row>
    <row r="313" spans="1:9" ht="12.75">
      <c r="A313" s="19"/>
      <c r="B313" s="93" t="s">
        <v>324</v>
      </c>
      <c r="C313" s="28" t="s">
        <v>293</v>
      </c>
      <c r="D313" s="181">
        <v>81000</v>
      </c>
      <c r="E313" s="180">
        <v>27000</v>
      </c>
      <c r="F313" s="181">
        <v>27000</v>
      </c>
      <c r="G313" s="180">
        <v>27000</v>
      </c>
      <c r="H313" s="180">
        <v>27000</v>
      </c>
      <c r="I313" s="558"/>
    </row>
    <row r="314" spans="1:9" ht="12.75">
      <c r="A314" s="19"/>
      <c r="B314" s="93" t="s">
        <v>325</v>
      </c>
      <c r="C314" s="28" t="s">
        <v>293</v>
      </c>
      <c r="D314" s="181">
        <v>128000</v>
      </c>
      <c r="E314" s="180">
        <v>101000</v>
      </c>
      <c r="F314" s="181">
        <v>101000</v>
      </c>
      <c r="G314" s="180">
        <v>130000</v>
      </c>
      <c r="H314" s="180">
        <v>130000</v>
      </c>
      <c r="I314" s="558"/>
    </row>
    <row r="315" spans="1:9" ht="12.75">
      <c r="A315" s="19"/>
      <c r="B315" s="365" t="s">
        <v>402</v>
      </c>
      <c r="C315" s="28" t="s">
        <v>293</v>
      </c>
      <c r="D315" s="181">
        <v>0</v>
      </c>
      <c r="E315" s="180">
        <v>0</v>
      </c>
      <c r="F315" s="181">
        <v>0</v>
      </c>
      <c r="G315" s="180">
        <v>0</v>
      </c>
      <c r="H315" s="180">
        <v>0</v>
      </c>
      <c r="I315" s="558"/>
    </row>
    <row r="316" spans="1:9" ht="15.75">
      <c r="A316" s="23" t="s">
        <v>224</v>
      </c>
      <c r="B316" s="100" t="s">
        <v>225</v>
      </c>
      <c r="C316" s="47"/>
      <c r="D316" s="262">
        <v>209000</v>
      </c>
      <c r="E316" s="262">
        <f>SUM(E309,E312)</f>
        <v>128000</v>
      </c>
      <c r="F316" s="262">
        <f>SUM(F312)</f>
        <v>128000</v>
      </c>
      <c r="G316" s="262">
        <f>SUM(G312)</f>
        <v>157000</v>
      </c>
      <c r="H316" s="262">
        <f>SUM(H312)</f>
        <v>157000</v>
      </c>
      <c r="I316" s="558"/>
    </row>
    <row r="317" spans="1:9" ht="15">
      <c r="A317" s="30" t="s">
        <v>226</v>
      </c>
      <c r="B317" s="83" t="s">
        <v>326</v>
      </c>
      <c r="C317" s="46"/>
      <c r="D317" s="390">
        <v>0</v>
      </c>
      <c r="E317" s="182">
        <f>SUM(E318:E319)</f>
        <v>12189</v>
      </c>
      <c r="F317" s="390">
        <f>SUM(F318:F319)</f>
        <v>0</v>
      </c>
      <c r="G317" s="182">
        <f>SUM(G318:G320)</f>
        <v>431385</v>
      </c>
      <c r="H317" s="182">
        <f>SUM(H318:H320)</f>
        <v>431385</v>
      </c>
      <c r="I317" s="558"/>
    </row>
    <row r="318" spans="1:9" ht="15">
      <c r="A318" s="30"/>
      <c r="B318" s="80" t="s">
        <v>523</v>
      </c>
      <c r="C318" s="65" t="s">
        <v>334</v>
      </c>
      <c r="D318" s="390">
        <v>0</v>
      </c>
      <c r="E318" s="266">
        <v>0</v>
      </c>
      <c r="F318" s="433">
        <v>0</v>
      </c>
      <c r="G318" s="266">
        <v>0</v>
      </c>
      <c r="H318" s="266">
        <v>0</v>
      </c>
      <c r="I318" s="558"/>
    </row>
    <row r="319" spans="1:9" ht="15">
      <c r="A319" s="154"/>
      <c r="B319" s="512" t="s">
        <v>555</v>
      </c>
      <c r="C319" s="65" t="s">
        <v>438</v>
      </c>
      <c r="D319" s="389">
        <v>0</v>
      </c>
      <c r="E319" s="180">
        <v>12189</v>
      </c>
      <c r="F319" s="184">
        <v>0</v>
      </c>
      <c r="G319" s="180">
        <v>0</v>
      </c>
      <c r="H319" s="180">
        <v>0</v>
      </c>
      <c r="I319" s="558"/>
    </row>
    <row r="320" spans="1:9" ht="15">
      <c r="A320" s="154"/>
      <c r="B320" s="512" t="s">
        <v>742</v>
      </c>
      <c r="C320" s="65" t="s">
        <v>334</v>
      </c>
      <c r="D320" s="389">
        <v>0</v>
      </c>
      <c r="E320" s="180">
        <v>0</v>
      </c>
      <c r="F320" s="184">
        <v>0</v>
      </c>
      <c r="G320" s="180">
        <v>431385</v>
      </c>
      <c r="H320" s="180">
        <v>431385</v>
      </c>
      <c r="I320" s="559">
        <f>SUM(G320,-F320)</f>
        <v>431385</v>
      </c>
    </row>
    <row r="321" spans="1:11" ht="15">
      <c r="A321" s="154" t="s">
        <v>227</v>
      </c>
      <c r="B321" s="509" t="s">
        <v>228</v>
      </c>
      <c r="C321" s="46"/>
      <c r="D321" s="45">
        <f>SUM(D322,D324)</f>
        <v>10955629</v>
      </c>
      <c r="E321" s="182">
        <f>SUM(E322,E324)</f>
        <v>10389320</v>
      </c>
      <c r="F321" s="182">
        <f>SUM(F322,F324)</f>
        <v>10302157</v>
      </c>
      <c r="G321" s="182">
        <f>SUM(G322,G324)</f>
        <v>10322987</v>
      </c>
      <c r="H321" s="182">
        <f>SUM(H322,H324)</f>
        <v>10322987</v>
      </c>
      <c r="I321" s="559">
        <f>SUM(F321,F335,F349)</f>
        <v>17605139</v>
      </c>
      <c r="J321" s="162">
        <f>SUM(H321,H335,H349)</f>
        <v>18167009</v>
      </c>
      <c r="K321" s="162">
        <f>SUM(G324,-F321)</f>
        <v>20830</v>
      </c>
    </row>
    <row r="322" spans="1:9" ht="15">
      <c r="A322" s="508" t="s">
        <v>227</v>
      </c>
      <c r="B322" s="510" t="s">
        <v>228</v>
      </c>
      <c r="C322" s="28" t="s">
        <v>293</v>
      </c>
      <c r="D322" s="6">
        <f>SUM(D323)</f>
        <v>40000</v>
      </c>
      <c r="E322" s="185">
        <f>SUM(E323)</f>
        <v>40000</v>
      </c>
      <c r="F322" s="185">
        <f>SUM(F323)</f>
        <v>0</v>
      </c>
      <c r="G322" s="185">
        <f>SUM(G323)</f>
        <v>0</v>
      </c>
      <c r="H322" s="185">
        <f>SUM(H323)</f>
        <v>0</v>
      </c>
      <c r="I322" s="558"/>
    </row>
    <row r="323" spans="1:9" ht="15">
      <c r="A323" s="154"/>
      <c r="B323" s="511" t="s">
        <v>429</v>
      </c>
      <c r="C323" s="28" t="s">
        <v>293</v>
      </c>
      <c r="D323" s="193">
        <v>40000</v>
      </c>
      <c r="E323" s="180">
        <v>40000</v>
      </c>
      <c r="F323" s="181">
        <v>0</v>
      </c>
      <c r="G323" s="185">
        <v>0</v>
      </c>
      <c r="H323" s="185">
        <v>0</v>
      </c>
      <c r="I323" s="558"/>
    </row>
    <row r="324" spans="1:9" ht="15">
      <c r="A324" s="167" t="s">
        <v>227</v>
      </c>
      <c r="B324" s="166" t="s">
        <v>228</v>
      </c>
      <c r="C324" s="49"/>
      <c r="D324" s="263">
        <f>SUM(D325,D335)</f>
        <v>10915629</v>
      </c>
      <c r="E324" s="263">
        <f>SUM(E325,E335)</f>
        <v>10349320</v>
      </c>
      <c r="F324" s="263">
        <f>SUM(F325,F335)</f>
        <v>10302157</v>
      </c>
      <c r="G324" s="263">
        <f>SUM(G325,G335)</f>
        <v>10322987</v>
      </c>
      <c r="H324" s="263">
        <f>SUM(H325,H335)</f>
        <v>10322987</v>
      </c>
      <c r="I324" s="558"/>
    </row>
    <row r="325" spans="1:9" ht="12.75">
      <c r="A325" s="19"/>
      <c r="B325" s="81" t="s">
        <v>229</v>
      </c>
      <c r="C325" s="40"/>
      <c r="D325" s="185">
        <f>SUM(D326,D327)</f>
        <v>2374560</v>
      </c>
      <c r="E325" s="185">
        <f>SUM(E326,E327,E332)</f>
        <v>2133059</v>
      </c>
      <c r="F325" s="185">
        <f>SUM(F326,F327,F332)</f>
        <v>3649175</v>
      </c>
      <c r="G325" s="185">
        <f>SUM(G326,G327,G332)</f>
        <v>3664265</v>
      </c>
      <c r="H325" s="185">
        <f>SUM(H326,H327,H332)</f>
        <v>3664265</v>
      </c>
      <c r="I325" s="558"/>
    </row>
    <row r="326" spans="1:9" ht="12.75">
      <c r="A326" s="122"/>
      <c r="B326" s="92" t="s">
        <v>327</v>
      </c>
      <c r="C326" s="28" t="s">
        <v>328</v>
      </c>
      <c r="D326" s="185">
        <v>75950</v>
      </c>
      <c r="E326" s="185">
        <v>95410</v>
      </c>
      <c r="F326" s="181">
        <v>95410</v>
      </c>
      <c r="G326" s="185">
        <v>110500</v>
      </c>
      <c r="H326" s="185">
        <v>110500</v>
      </c>
      <c r="I326" s="558"/>
    </row>
    <row r="327" spans="1:9" ht="12.75">
      <c r="A327" s="362" t="s">
        <v>464</v>
      </c>
      <c r="B327" s="209" t="s">
        <v>354</v>
      </c>
      <c r="C327" s="28" t="s">
        <v>277</v>
      </c>
      <c r="D327" s="242">
        <f>SUM(D328,D329,D331)</f>
        <v>2298610</v>
      </c>
      <c r="E327" s="185">
        <f>SUM(E328,E329,E331)</f>
        <v>2037649</v>
      </c>
      <c r="F327" s="185">
        <f>SUM(F328,F329,F331+F330)</f>
        <v>3553765</v>
      </c>
      <c r="G327" s="185">
        <f>SUM(G328,G329,G331+G330)</f>
        <v>3553765</v>
      </c>
      <c r="H327" s="185">
        <f>SUM(H328,H329,H331+H330)</f>
        <v>3553765</v>
      </c>
      <c r="I327" s="558"/>
    </row>
    <row r="328" spans="1:9" ht="12.75">
      <c r="A328" s="187">
        <f>SUM(E327)</f>
        <v>2037649</v>
      </c>
      <c r="B328" s="226" t="s">
        <v>442</v>
      </c>
      <c r="C328" s="28"/>
      <c r="D328" s="264">
        <v>1956649</v>
      </c>
      <c r="E328" s="289">
        <v>1695688</v>
      </c>
      <c r="F328" s="513">
        <v>1973500</v>
      </c>
      <c r="G328" s="513">
        <v>1973500</v>
      </c>
      <c r="H328" s="513">
        <v>1973500</v>
      </c>
      <c r="I328" s="558"/>
    </row>
    <row r="329" spans="1:9" ht="12.75">
      <c r="A329" s="123"/>
      <c r="B329" s="226" t="s">
        <v>443</v>
      </c>
      <c r="C329" s="28"/>
      <c r="D329" s="264">
        <v>341961</v>
      </c>
      <c r="E329" s="289">
        <v>341961</v>
      </c>
      <c r="F329" s="513">
        <v>645529</v>
      </c>
      <c r="G329" s="513">
        <v>645529</v>
      </c>
      <c r="H329" s="513">
        <v>645529</v>
      </c>
      <c r="I329" s="558"/>
    </row>
    <row r="330" spans="1:9" ht="12.75">
      <c r="A330" s="123"/>
      <c r="B330" s="226" t="s">
        <v>679</v>
      </c>
      <c r="C330" s="28"/>
      <c r="D330" s="422">
        <v>0</v>
      </c>
      <c r="E330" s="423">
        <v>0</v>
      </c>
      <c r="F330" s="513">
        <v>934736</v>
      </c>
      <c r="G330" s="513">
        <v>934736</v>
      </c>
      <c r="H330" s="513">
        <v>934736</v>
      </c>
      <c r="I330" s="558"/>
    </row>
    <row r="331" spans="1:9" ht="12.75">
      <c r="A331" s="123"/>
      <c r="B331" s="301" t="s">
        <v>486</v>
      </c>
      <c r="C331" s="28"/>
      <c r="D331" s="265">
        <v>0</v>
      </c>
      <c r="E331" s="265">
        <v>0</v>
      </c>
      <c r="F331" s="514">
        <v>0</v>
      </c>
      <c r="G331" s="513">
        <v>0</v>
      </c>
      <c r="H331" s="513">
        <v>0</v>
      </c>
      <c r="I331" s="558"/>
    </row>
    <row r="332" spans="1:9" ht="12.75">
      <c r="A332" s="44"/>
      <c r="B332" s="172" t="s">
        <v>375</v>
      </c>
      <c r="C332" s="28" t="s">
        <v>328</v>
      </c>
      <c r="D332" s="180">
        <v>0</v>
      </c>
      <c r="E332" s="185">
        <f>SUM(E333)</f>
        <v>0</v>
      </c>
      <c r="F332" s="6">
        <f>SUM(F333)</f>
        <v>0</v>
      </c>
      <c r="G332" s="6">
        <f>SUM(G333)</f>
        <v>0</v>
      </c>
      <c r="H332" s="6">
        <f>SUM(H333)</f>
        <v>0</v>
      </c>
      <c r="I332" s="558"/>
    </row>
    <row r="333" spans="1:9" ht="12.75">
      <c r="A333" s="44"/>
      <c r="B333" s="345" t="s">
        <v>556</v>
      </c>
      <c r="C333" s="35"/>
      <c r="D333" s="180">
        <v>0</v>
      </c>
      <c r="E333" s="180">
        <v>0</v>
      </c>
      <c r="F333" s="193">
        <v>0</v>
      </c>
      <c r="G333" s="193">
        <v>0</v>
      </c>
      <c r="H333" s="193">
        <v>0</v>
      </c>
      <c r="I333" s="558"/>
    </row>
    <row r="334" spans="1:9" ht="14.25">
      <c r="A334" s="44"/>
      <c r="B334" s="366" t="s">
        <v>403</v>
      </c>
      <c r="C334" s="219" t="s">
        <v>275</v>
      </c>
      <c r="D334" s="266">
        <v>0</v>
      </c>
      <c r="E334" s="266">
        <v>0</v>
      </c>
      <c r="F334" s="515">
        <v>0</v>
      </c>
      <c r="G334" s="515">
        <v>0</v>
      </c>
      <c r="H334" s="515">
        <v>0</v>
      </c>
      <c r="I334" s="558"/>
    </row>
    <row r="335" spans="1:9" ht="12.75">
      <c r="A335" s="19"/>
      <c r="B335" s="97" t="s">
        <v>230</v>
      </c>
      <c r="C335" s="28" t="s">
        <v>328</v>
      </c>
      <c r="D335" s="185">
        <f>SUM(D336,D340,D347)</f>
        <v>8541069</v>
      </c>
      <c r="E335" s="185">
        <f>SUM(E336,E340,E347)</f>
        <v>8216261</v>
      </c>
      <c r="F335" s="306">
        <f>SUM(F336,F340,F347)</f>
        <v>6652982</v>
      </c>
      <c r="G335" s="306">
        <f>SUM(G336,G340,G347)</f>
        <v>6658722</v>
      </c>
      <c r="H335" s="306">
        <f>SUM(H336,H340,H347)</f>
        <v>6658722</v>
      </c>
      <c r="I335" s="558"/>
    </row>
    <row r="336" spans="1:9" ht="12.75">
      <c r="A336" s="19"/>
      <c r="B336" s="215" t="s">
        <v>231</v>
      </c>
      <c r="C336" s="42"/>
      <c r="D336" s="267">
        <f>SUM(D337:D339)</f>
        <v>5898000</v>
      </c>
      <c r="E336" s="267">
        <f>SUM(E337:E339)</f>
        <v>5936844</v>
      </c>
      <c r="F336" s="267">
        <f>SUM(F337:F339)</f>
        <v>4806024</v>
      </c>
      <c r="G336" s="454">
        <f>SUM(G337:G339)</f>
        <v>4806024</v>
      </c>
      <c r="H336" s="454">
        <f>SUM(H337:H339)</f>
        <v>4806024</v>
      </c>
      <c r="I336" s="558"/>
    </row>
    <row r="337" spans="1:9" ht="12.75">
      <c r="A337" s="19"/>
      <c r="B337" s="102" t="s">
        <v>359</v>
      </c>
      <c r="C337" s="69"/>
      <c r="D337" s="268">
        <v>1899000</v>
      </c>
      <c r="E337" s="304">
        <v>1899000</v>
      </c>
      <c r="F337" s="268">
        <v>299120</v>
      </c>
      <c r="G337" s="304">
        <v>299120</v>
      </c>
      <c r="H337" s="304">
        <v>299120</v>
      </c>
      <c r="I337" s="558"/>
    </row>
    <row r="338" spans="1:9" ht="12.75">
      <c r="A338" s="19"/>
      <c r="B338" s="102" t="s">
        <v>360</v>
      </c>
      <c r="C338" s="69"/>
      <c r="D338" s="269">
        <v>3567000</v>
      </c>
      <c r="E338" s="305">
        <v>3605844</v>
      </c>
      <c r="F338" s="269">
        <v>4109457</v>
      </c>
      <c r="G338" s="305">
        <v>4109457</v>
      </c>
      <c r="H338" s="305">
        <v>4109457</v>
      </c>
      <c r="I338" s="558"/>
    </row>
    <row r="339" spans="1:9" ht="12.75">
      <c r="A339" s="19"/>
      <c r="B339" s="102" t="s">
        <v>361</v>
      </c>
      <c r="C339" s="69"/>
      <c r="D339" s="269">
        <v>432000</v>
      </c>
      <c r="E339" s="305">
        <v>432000</v>
      </c>
      <c r="F339" s="269">
        <v>397447</v>
      </c>
      <c r="G339" s="305">
        <v>397447</v>
      </c>
      <c r="H339" s="305">
        <v>397447</v>
      </c>
      <c r="I339" s="558"/>
    </row>
    <row r="340" spans="1:9" ht="12.75">
      <c r="A340" s="19"/>
      <c r="B340" s="215" t="s">
        <v>329</v>
      </c>
      <c r="C340" s="33" t="s">
        <v>328</v>
      </c>
      <c r="D340" s="267">
        <f>SUM(D341:D346)</f>
        <v>2251000</v>
      </c>
      <c r="E340" s="267">
        <f>SUM(E341:E346)</f>
        <v>2267875</v>
      </c>
      <c r="F340" s="267">
        <f>SUM(F341:F346)</f>
        <v>1835416</v>
      </c>
      <c r="G340" s="454">
        <f>SUM(G341:G346)</f>
        <v>1835416</v>
      </c>
      <c r="H340" s="454">
        <f>SUM(H341:H346)</f>
        <v>1835416</v>
      </c>
      <c r="I340" s="558"/>
    </row>
    <row r="341" spans="1:9" ht="12.75">
      <c r="A341" s="19"/>
      <c r="B341" s="516" t="s">
        <v>367</v>
      </c>
      <c r="C341" s="70"/>
      <c r="D341" s="269">
        <v>1451000</v>
      </c>
      <c r="E341" s="305">
        <v>1330000</v>
      </c>
      <c r="F341" s="434">
        <v>1318140</v>
      </c>
      <c r="G341" s="305">
        <v>1318140</v>
      </c>
      <c r="H341" s="305">
        <v>1318140</v>
      </c>
      <c r="I341" s="558"/>
    </row>
    <row r="342" spans="1:9" ht="12.75">
      <c r="A342" s="19"/>
      <c r="B342" s="516" t="s">
        <v>557</v>
      </c>
      <c r="C342" s="70"/>
      <c r="D342" s="269">
        <v>0</v>
      </c>
      <c r="E342" s="305">
        <v>137875</v>
      </c>
      <c r="F342" s="434">
        <v>0</v>
      </c>
      <c r="G342" s="305">
        <v>0</v>
      </c>
      <c r="H342" s="305">
        <v>0</v>
      </c>
      <c r="I342" s="558"/>
    </row>
    <row r="343" spans="1:9" ht="12.75">
      <c r="A343" s="19"/>
      <c r="B343" s="516" t="s">
        <v>368</v>
      </c>
      <c r="C343" s="70"/>
      <c r="D343" s="269">
        <v>527000</v>
      </c>
      <c r="E343" s="305">
        <v>527000</v>
      </c>
      <c r="F343" s="434">
        <v>109650</v>
      </c>
      <c r="G343" s="305">
        <v>109650</v>
      </c>
      <c r="H343" s="305">
        <v>109650</v>
      </c>
      <c r="I343" s="558"/>
    </row>
    <row r="344" spans="1:9" ht="12.75">
      <c r="A344" s="19"/>
      <c r="B344" s="516" t="s">
        <v>369</v>
      </c>
      <c r="C344" s="70"/>
      <c r="D344" s="269">
        <v>136000</v>
      </c>
      <c r="E344" s="305">
        <v>136000</v>
      </c>
      <c r="F344" s="434">
        <v>236660</v>
      </c>
      <c r="G344" s="305">
        <v>236660</v>
      </c>
      <c r="H344" s="305">
        <v>236660</v>
      </c>
      <c r="I344" s="558"/>
    </row>
    <row r="345" spans="1:9" ht="12.75">
      <c r="A345" s="19"/>
      <c r="B345" s="516" t="s">
        <v>361</v>
      </c>
      <c r="C345" s="70"/>
      <c r="D345" s="269">
        <v>137000</v>
      </c>
      <c r="E345" s="305">
        <v>137000</v>
      </c>
      <c r="F345" s="434">
        <v>170966</v>
      </c>
      <c r="G345" s="305">
        <v>170966</v>
      </c>
      <c r="H345" s="305">
        <v>170966</v>
      </c>
      <c r="I345" s="558"/>
    </row>
    <row r="346" spans="1:9" ht="12.75">
      <c r="A346" s="19"/>
      <c r="B346" s="516" t="s">
        <v>495</v>
      </c>
      <c r="C346" s="70"/>
      <c r="D346" s="269">
        <v>0</v>
      </c>
      <c r="E346" s="305">
        <v>0</v>
      </c>
      <c r="F346" s="305">
        <v>0</v>
      </c>
      <c r="G346" s="305">
        <v>0</v>
      </c>
      <c r="H346" s="305">
        <v>0</v>
      </c>
      <c r="I346" s="558"/>
    </row>
    <row r="347" spans="1:9" ht="12.75">
      <c r="A347" s="19"/>
      <c r="B347" s="215" t="s">
        <v>232</v>
      </c>
      <c r="C347" s="33" t="s">
        <v>328</v>
      </c>
      <c r="D347" s="242">
        <v>392069</v>
      </c>
      <c r="E347" s="242">
        <v>11542</v>
      </c>
      <c r="F347" s="242">
        <v>11542</v>
      </c>
      <c r="G347" s="185">
        <v>17282</v>
      </c>
      <c r="H347" s="185">
        <v>17282</v>
      </c>
      <c r="I347" s="558"/>
    </row>
    <row r="348" spans="1:9" ht="15">
      <c r="A348" s="48" t="s">
        <v>233</v>
      </c>
      <c r="B348" s="101" t="s">
        <v>234</v>
      </c>
      <c r="C348" s="49"/>
      <c r="D348" s="183">
        <v>0</v>
      </c>
      <c r="E348" s="183">
        <v>0</v>
      </c>
      <c r="F348" s="183">
        <v>0</v>
      </c>
      <c r="G348" s="183">
        <v>0</v>
      </c>
      <c r="H348" s="183">
        <v>0</v>
      </c>
      <c r="I348" s="558"/>
    </row>
    <row r="349" spans="1:9" ht="15.75">
      <c r="A349" s="39" t="s">
        <v>235</v>
      </c>
      <c r="B349" s="103" t="s">
        <v>355</v>
      </c>
      <c r="C349" s="119"/>
      <c r="D349" s="270">
        <f>SUM(D350:D357)</f>
        <v>2390000</v>
      </c>
      <c r="E349" s="270">
        <f>SUM(E350)</f>
        <v>400000</v>
      </c>
      <c r="F349" s="270">
        <f>SUM(F350:F357)</f>
        <v>650000</v>
      </c>
      <c r="G349" s="270">
        <f>SUM(G350:G358)</f>
        <v>1185300</v>
      </c>
      <c r="H349" s="270">
        <f>SUM(H350:H358)</f>
        <v>1185300</v>
      </c>
      <c r="I349" s="559">
        <f>SUM(G349,-F349)</f>
        <v>535300</v>
      </c>
    </row>
    <row r="350" spans="1:9" ht="12.75">
      <c r="A350" s="122" t="s">
        <v>378</v>
      </c>
      <c r="B350" s="209" t="s">
        <v>330</v>
      </c>
      <c r="C350" s="41" t="s">
        <v>278</v>
      </c>
      <c r="D350" s="242">
        <v>175000</v>
      </c>
      <c r="E350" s="185">
        <f>SUM(E351)</f>
        <v>400000</v>
      </c>
      <c r="F350" s="184">
        <v>250000</v>
      </c>
      <c r="G350" s="180">
        <v>350000</v>
      </c>
      <c r="H350" s="180">
        <v>350000</v>
      </c>
      <c r="I350" s="558"/>
    </row>
    <row r="351" spans="1:9" ht="12.75">
      <c r="A351" s="346"/>
      <c r="B351" s="226" t="s">
        <v>558</v>
      </c>
      <c r="C351" s="347" t="s">
        <v>272</v>
      </c>
      <c r="D351" s="349"/>
      <c r="E351" s="350">
        <v>400000</v>
      </c>
      <c r="F351" s="435">
        <v>0</v>
      </c>
      <c r="G351" s="350">
        <v>0</v>
      </c>
      <c r="H351" s="350">
        <v>0</v>
      </c>
      <c r="I351" s="558"/>
    </row>
    <row r="352" spans="1:9" ht="12.75">
      <c r="A352" s="187">
        <f>SUM(H349)</f>
        <v>1185300</v>
      </c>
      <c r="B352" s="517" t="s">
        <v>331</v>
      </c>
      <c r="C352" s="41" t="s">
        <v>278</v>
      </c>
      <c r="D352" s="242">
        <v>65000</v>
      </c>
      <c r="E352" s="185">
        <v>0</v>
      </c>
      <c r="F352" s="184">
        <v>0</v>
      </c>
      <c r="G352" s="180">
        <v>0</v>
      </c>
      <c r="H352" s="180">
        <v>0</v>
      </c>
      <c r="I352" s="558"/>
    </row>
    <row r="353" spans="1:9" ht="12.75">
      <c r="A353" s="67"/>
      <c r="B353" s="517" t="s">
        <v>332</v>
      </c>
      <c r="C353" s="41" t="s">
        <v>272</v>
      </c>
      <c r="D353" s="242">
        <v>25000</v>
      </c>
      <c r="E353" s="185">
        <v>0</v>
      </c>
      <c r="F353" s="184">
        <v>0</v>
      </c>
      <c r="G353" s="180">
        <v>0</v>
      </c>
      <c r="H353" s="180">
        <v>0</v>
      </c>
      <c r="I353" s="558"/>
    </row>
    <row r="354" spans="1:9" ht="12.75">
      <c r="A354" s="67"/>
      <c r="B354" s="517" t="s">
        <v>333</v>
      </c>
      <c r="C354" s="41" t="s">
        <v>272</v>
      </c>
      <c r="D354" s="242">
        <v>0</v>
      </c>
      <c r="E354" s="185">
        <v>0</v>
      </c>
      <c r="F354" s="184">
        <v>0</v>
      </c>
      <c r="G354" s="180">
        <v>0</v>
      </c>
      <c r="H354" s="180">
        <v>0</v>
      </c>
      <c r="I354" s="558"/>
    </row>
    <row r="355" spans="1:9" ht="12.75">
      <c r="A355" s="67"/>
      <c r="B355" s="517" t="s">
        <v>362</v>
      </c>
      <c r="C355" s="41" t="s">
        <v>272</v>
      </c>
      <c r="D355" s="271">
        <v>25000</v>
      </c>
      <c r="E355" s="306">
        <v>0</v>
      </c>
      <c r="F355" s="436">
        <v>0</v>
      </c>
      <c r="G355" s="379">
        <v>71000</v>
      </c>
      <c r="H355" s="379">
        <v>71000</v>
      </c>
      <c r="I355" s="558"/>
    </row>
    <row r="356" spans="1:9" ht="12.75">
      <c r="A356" s="152"/>
      <c r="B356" s="518" t="s">
        <v>412</v>
      </c>
      <c r="C356" s="41" t="s">
        <v>272</v>
      </c>
      <c r="D356" s="271">
        <v>300000</v>
      </c>
      <c r="E356" s="306">
        <v>0</v>
      </c>
      <c r="F356" s="436">
        <v>400000</v>
      </c>
      <c r="G356" s="379">
        <v>400000</v>
      </c>
      <c r="H356" s="379">
        <v>400000</v>
      </c>
      <c r="I356" s="558"/>
    </row>
    <row r="357" spans="1:9" ht="12.75">
      <c r="A357" s="152"/>
      <c r="B357" s="518" t="s">
        <v>453</v>
      </c>
      <c r="C357" s="41" t="s">
        <v>291</v>
      </c>
      <c r="D357" s="271">
        <v>1800000</v>
      </c>
      <c r="E357" s="302">
        <v>0</v>
      </c>
      <c r="F357" s="436">
        <v>0</v>
      </c>
      <c r="G357" s="379">
        <v>0</v>
      </c>
      <c r="H357" s="379">
        <v>0</v>
      </c>
      <c r="I357" s="558"/>
    </row>
    <row r="358" spans="1:9" ht="12.75">
      <c r="A358" s="152"/>
      <c r="B358" s="224" t="s">
        <v>743</v>
      </c>
      <c r="C358" s="41" t="s">
        <v>272</v>
      </c>
      <c r="D358" s="271">
        <v>0</v>
      </c>
      <c r="E358" s="302">
        <v>0</v>
      </c>
      <c r="F358" s="436">
        <v>0</v>
      </c>
      <c r="G358" s="379">
        <v>364300</v>
      </c>
      <c r="H358" s="379">
        <v>364300</v>
      </c>
      <c r="I358" s="558"/>
    </row>
    <row r="359" spans="1:9" ht="15.75">
      <c r="A359" s="157" t="s">
        <v>415</v>
      </c>
      <c r="B359" s="161" t="s">
        <v>437</v>
      </c>
      <c r="C359" s="41" t="s">
        <v>272</v>
      </c>
      <c r="D359" s="272">
        <f>SUM(D360:D365)</f>
        <v>8017951</v>
      </c>
      <c r="E359" s="272">
        <f>SUM(E360:E369)</f>
        <v>12225244</v>
      </c>
      <c r="F359" s="272">
        <f>SUM(F360:F369)</f>
        <v>12225244</v>
      </c>
      <c r="G359" s="272">
        <f>SUM(G360:G370)</f>
        <v>646547</v>
      </c>
      <c r="H359" s="272">
        <f>SUM(H360:H371)</f>
        <v>0</v>
      </c>
      <c r="I359" s="558"/>
    </row>
    <row r="360" spans="1:9" ht="12.75">
      <c r="A360" s="152"/>
      <c r="B360" s="224" t="s">
        <v>416</v>
      </c>
      <c r="C360" s="153"/>
      <c r="D360" s="271">
        <v>0</v>
      </c>
      <c r="E360" s="306">
        <v>0</v>
      </c>
      <c r="F360" s="302">
        <v>0</v>
      </c>
      <c r="G360" s="379">
        <v>0</v>
      </c>
      <c r="H360" s="379">
        <v>0</v>
      </c>
      <c r="I360" s="558"/>
    </row>
    <row r="361" spans="1:9" ht="12.75">
      <c r="A361" s="152"/>
      <c r="B361" s="224" t="s">
        <v>431</v>
      </c>
      <c r="C361" s="171" t="s">
        <v>438</v>
      </c>
      <c r="D361" s="271">
        <v>0</v>
      </c>
      <c r="E361" s="306">
        <v>0</v>
      </c>
      <c r="F361" s="302">
        <v>0</v>
      </c>
      <c r="G361" s="379">
        <v>0</v>
      </c>
      <c r="H361" s="379">
        <v>0</v>
      </c>
      <c r="I361" s="558"/>
    </row>
    <row r="362" spans="1:9" ht="12.75">
      <c r="A362" s="152"/>
      <c r="B362" s="224" t="s">
        <v>421</v>
      </c>
      <c r="C362" s="171" t="s">
        <v>438</v>
      </c>
      <c r="D362" s="271">
        <v>0</v>
      </c>
      <c r="E362" s="306">
        <v>0</v>
      </c>
      <c r="F362" s="302">
        <v>0</v>
      </c>
      <c r="G362" s="379">
        <v>0</v>
      </c>
      <c r="H362" s="379">
        <v>0</v>
      </c>
      <c r="I362" s="558"/>
    </row>
    <row r="363" spans="1:9" ht="12.75">
      <c r="A363" s="152"/>
      <c r="B363" s="225" t="s">
        <v>433</v>
      </c>
      <c r="C363" s="222" t="s">
        <v>438</v>
      </c>
      <c r="D363" s="273">
        <v>0</v>
      </c>
      <c r="E363" s="307">
        <v>0</v>
      </c>
      <c r="F363" s="427">
        <v>0</v>
      </c>
      <c r="G363" s="519">
        <v>0</v>
      </c>
      <c r="H363" s="519">
        <v>0</v>
      </c>
      <c r="I363" s="558"/>
    </row>
    <row r="364" spans="1:9" ht="12.75">
      <c r="A364" s="152"/>
      <c r="B364" s="227" t="s">
        <v>503</v>
      </c>
      <c r="C364" s="222" t="s">
        <v>438</v>
      </c>
      <c r="D364" s="242">
        <v>4992452</v>
      </c>
      <c r="E364" s="242">
        <v>0</v>
      </c>
      <c r="F364" s="181">
        <v>0</v>
      </c>
      <c r="G364" s="180">
        <v>0</v>
      </c>
      <c r="H364" s="180">
        <v>0</v>
      </c>
      <c r="I364" s="558"/>
    </row>
    <row r="365" spans="1:9" ht="12.75">
      <c r="A365" s="152"/>
      <c r="B365" s="227" t="s">
        <v>504</v>
      </c>
      <c r="C365" s="127" t="s">
        <v>438</v>
      </c>
      <c r="D365" s="242">
        <v>3025499</v>
      </c>
      <c r="E365" s="242">
        <v>0</v>
      </c>
      <c r="F365" s="181">
        <v>0</v>
      </c>
      <c r="G365" s="180">
        <v>0</v>
      </c>
      <c r="H365" s="180">
        <v>0</v>
      </c>
      <c r="I365" s="558"/>
    </row>
    <row r="366" spans="1:9" ht="12.75">
      <c r="A366" s="152"/>
      <c r="B366" s="174" t="s">
        <v>592</v>
      </c>
      <c r="C366" s="222" t="s">
        <v>438</v>
      </c>
      <c r="D366" s="210"/>
      <c r="E366" s="210">
        <v>862447</v>
      </c>
      <c r="F366" s="181">
        <v>862447</v>
      </c>
      <c r="G366" s="180">
        <v>646547</v>
      </c>
      <c r="H366" s="180">
        <v>0</v>
      </c>
      <c r="I366" s="559">
        <f>SUM(G366,G371)</f>
        <v>24278232</v>
      </c>
    </row>
    <row r="367" spans="1:9" ht="12.75">
      <c r="A367" s="152"/>
      <c r="B367" s="227" t="s">
        <v>559</v>
      </c>
      <c r="C367" s="222" t="s">
        <v>438</v>
      </c>
      <c r="D367" s="210"/>
      <c r="E367" s="210">
        <v>143614</v>
      </c>
      <c r="F367" s="181">
        <v>143614</v>
      </c>
      <c r="G367" s="180">
        <v>0</v>
      </c>
      <c r="H367" s="180">
        <v>0</v>
      </c>
      <c r="I367" s="558"/>
    </row>
    <row r="368" spans="1:9" ht="12.75">
      <c r="A368" s="152" t="s">
        <v>560</v>
      </c>
      <c r="B368" s="227" t="s">
        <v>561</v>
      </c>
      <c r="C368" s="222" t="s">
        <v>438</v>
      </c>
      <c r="D368" s="210"/>
      <c r="E368" s="210">
        <v>7919179</v>
      </c>
      <c r="F368" s="181">
        <v>7919179</v>
      </c>
      <c r="G368" s="180">
        <v>0</v>
      </c>
      <c r="H368" s="180">
        <v>0</v>
      </c>
      <c r="I368" s="558"/>
    </row>
    <row r="369" spans="1:9" ht="12.75">
      <c r="A369" s="152"/>
      <c r="B369" s="227" t="s">
        <v>593</v>
      </c>
      <c r="C369" s="222" t="s">
        <v>438</v>
      </c>
      <c r="D369" s="210"/>
      <c r="E369" s="210">
        <v>3300004</v>
      </c>
      <c r="F369" s="181">
        <v>3300004</v>
      </c>
      <c r="G369" s="180">
        <v>0</v>
      </c>
      <c r="H369" s="180">
        <v>0</v>
      </c>
      <c r="I369" s="558"/>
    </row>
    <row r="370" spans="1:9" ht="12.75">
      <c r="A370" s="152"/>
      <c r="B370" s="387" t="s">
        <v>703</v>
      </c>
      <c r="C370" s="222" t="s">
        <v>438</v>
      </c>
      <c r="D370" s="460">
        <v>0</v>
      </c>
      <c r="E370" s="210">
        <v>0</v>
      </c>
      <c r="F370" s="181">
        <v>0</v>
      </c>
      <c r="G370" s="180">
        <v>0</v>
      </c>
      <c r="H370" s="180">
        <v>0</v>
      </c>
      <c r="I370" s="558"/>
    </row>
    <row r="371" spans="1:9" ht="15.75">
      <c r="A371" s="152"/>
      <c r="B371" s="593" t="s">
        <v>524</v>
      </c>
      <c r="C371" s="594"/>
      <c r="D371" s="595"/>
      <c r="E371" s="45">
        <v>18814775</v>
      </c>
      <c r="F371" s="182">
        <v>0</v>
      </c>
      <c r="G371" s="182">
        <v>23631685</v>
      </c>
      <c r="H371" s="182">
        <v>0</v>
      </c>
      <c r="I371" s="558"/>
    </row>
    <row r="372" spans="1:9" ht="16.5" thickBot="1">
      <c r="A372" s="24" t="s">
        <v>236</v>
      </c>
      <c r="B372" s="104" t="s">
        <v>237</v>
      </c>
      <c r="C372" s="120"/>
      <c r="D372" s="274">
        <f>SUM(D321,D349,D359,D318)</f>
        <v>21363580</v>
      </c>
      <c r="E372" s="274">
        <f>SUM(E321,E349,E359,E371,E317)</f>
        <v>41841528</v>
      </c>
      <c r="F372" s="274">
        <f>SUM(F317,F321,F348,F349,F359)</f>
        <v>23177401</v>
      </c>
      <c r="G372" s="274">
        <f>SUM(G317,G321,G348,G349,G359,G371)</f>
        <v>36217904</v>
      </c>
      <c r="H372" s="274">
        <f>SUM(H317,H321,H348,H349,H359)</f>
        <v>11939672</v>
      </c>
      <c r="I372" s="558"/>
    </row>
    <row r="373" spans="1:9" ht="15.75" thickTop="1">
      <c r="A373" s="30" t="s">
        <v>238</v>
      </c>
      <c r="B373" s="83" t="s">
        <v>239</v>
      </c>
      <c r="C373" s="46"/>
      <c r="D373" s="272">
        <f>SUM(D374)</f>
        <v>0</v>
      </c>
      <c r="E373" s="272">
        <f>SUM(E374)</f>
        <v>0</v>
      </c>
      <c r="F373" s="272">
        <f>SUM(F374)</f>
        <v>0</v>
      </c>
      <c r="G373" s="272">
        <f>SUM(G374)</f>
        <v>0</v>
      </c>
      <c r="H373" s="272">
        <f>SUM(H374)</f>
        <v>0</v>
      </c>
      <c r="I373" s="558"/>
    </row>
    <row r="374" spans="1:9" ht="12.75">
      <c r="A374" s="44"/>
      <c r="B374" s="155" t="s">
        <v>8</v>
      </c>
      <c r="C374" s="40"/>
      <c r="D374" s="240">
        <f>SUM(D375:D375)</f>
        <v>0</v>
      </c>
      <c r="E374" s="240">
        <f>SUM(E375:E375)</f>
        <v>0</v>
      </c>
      <c r="F374" s="240">
        <f>SUM(F375:F375)</f>
        <v>0</v>
      </c>
      <c r="G374" s="240">
        <f>SUM(G375:G375)</f>
        <v>0</v>
      </c>
      <c r="H374" s="240">
        <f>SUM(H375:H375)</f>
        <v>0</v>
      </c>
      <c r="I374" s="558"/>
    </row>
    <row r="375" spans="1:9" ht="12.75">
      <c r="A375" s="44"/>
      <c r="B375" s="216" t="s">
        <v>373</v>
      </c>
      <c r="C375" s="41" t="s">
        <v>272</v>
      </c>
      <c r="D375" s="180">
        <v>0</v>
      </c>
      <c r="E375" s="180">
        <v>0</v>
      </c>
      <c r="F375" s="180">
        <v>0</v>
      </c>
      <c r="G375" s="180">
        <v>0</v>
      </c>
      <c r="H375" s="180">
        <v>0</v>
      </c>
      <c r="I375" s="558"/>
    </row>
    <row r="376" spans="1:9" ht="15">
      <c r="A376" s="154" t="s">
        <v>241</v>
      </c>
      <c r="B376" s="156" t="s">
        <v>242</v>
      </c>
      <c r="C376" s="46"/>
      <c r="D376" s="182">
        <f>SUM(D378)</f>
        <v>2101287</v>
      </c>
      <c r="E376" s="182">
        <f>SUM(E378)</f>
        <v>5732931</v>
      </c>
      <c r="F376" s="182">
        <f>SUM(F378)</f>
        <v>1787901</v>
      </c>
      <c r="G376" s="182">
        <f>SUM(G378)</f>
        <v>6602820</v>
      </c>
      <c r="H376" s="182">
        <f>SUM(H378)</f>
        <v>6602820</v>
      </c>
      <c r="I376" s="559">
        <f>SUM(G376,-F376)</f>
        <v>4814919</v>
      </c>
    </row>
    <row r="377" spans="1:9" ht="12.75">
      <c r="A377" s="44"/>
      <c r="B377" s="93" t="s">
        <v>380</v>
      </c>
      <c r="C377" s="42"/>
      <c r="D377" s="186">
        <v>0</v>
      </c>
      <c r="E377" s="186">
        <v>0</v>
      </c>
      <c r="F377" s="437">
        <v>0</v>
      </c>
      <c r="G377" s="437">
        <v>0</v>
      </c>
      <c r="H377" s="437">
        <v>0</v>
      </c>
      <c r="I377" s="558"/>
    </row>
    <row r="378" spans="1:9" ht="12.75">
      <c r="A378" s="44"/>
      <c r="B378" s="220" t="s">
        <v>9</v>
      </c>
      <c r="C378" s="42"/>
      <c r="D378" s="186">
        <f>SUM(D379:D383)</f>
        <v>2101287</v>
      </c>
      <c r="E378" s="186">
        <f>SUM(E379:E385)</f>
        <v>5732931</v>
      </c>
      <c r="F378" s="186">
        <f>SUM(F379:F381)</f>
        <v>1787901</v>
      </c>
      <c r="G378" s="186">
        <f>SUM(G379:G388)</f>
        <v>6602820</v>
      </c>
      <c r="H378" s="186">
        <f>SUM(H379:H388)</f>
        <v>6602820</v>
      </c>
      <c r="I378" s="558"/>
    </row>
    <row r="379" spans="1:9" ht="12.75">
      <c r="A379" s="44"/>
      <c r="B379" s="308" t="s">
        <v>444</v>
      </c>
      <c r="C379" s="127" t="s">
        <v>272</v>
      </c>
      <c r="D379" s="242">
        <v>357980</v>
      </c>
      <c r="E379" s="181">
        <v>0</v>
      </c>
      <c r="F379" s="184">
        <v>357980</v>
      </c>
      <c r="G379" s="180">
        <v>0</v>
      </c>
      <c r="H379" s="180">
        <v>0</v>
      </c>
      <c r="I379" s="558"/>
    </row>
    <row r="380" spans="1:9" ht="12.75">
      <c r="A380" s="44"/>
      <c r="B380" s="308" t="s">
        <v>423</v>
      </c>
      <c r="C380" s="65" t="s">
        <v>291</v>
      </c>
      <c r="D380" s="242">
        <v>629921</v>
      </c>
      <c r="E380" s="181">
        <v>0</v>
      </c>
      <c r="F380" s="184">
        <v>629921</v>
      </c>
      <c r="G380" s="180">
        <v>0</v>
      </c>
      <c r="H380" s="180">
        <v>0</v>
      </c>
      <c r="I380" s="558"/>
    </row>
    <row r="381" spans="1:9" ht="12.75">
      <c r="A381" s="44"/>
      <c r="B381" s="223" t="s">
        <v>462</v>
      </c>
      <c r="C381" s="173">
        <v>107055</v>
      </c>
      <c r="D381" s="242">
        <v>1113386</v>
      </c>
      <c r="E381" s="180">
        <v>2745247</v>
      </c>
      <c r="F381" s="184">
        <v>800000</v>
      </c>
      <c r="G381" s="180">
        <v>209590</v>
      </c>
      <c r="H381" s="180">
        <v>209590</v>
      </c>
      <c r="I381" s="558"/>
    </row>
    <row r="382" spans="1:9" ht="12.75">
      <c r="A382" s="44"/>
      <c r="B382" s="225" t="s">
        <v>487</v>
      </c>
      <c r="C382" s="65" t="s">
        <v>438</v>
      </c>
      <c r="D382" s="180">
        <v>0</v>
      </c>
      <c r="E382" s="180">
        <v>1576684</v>
      </c>
      <c r="F382" s="184">
        <v>0</v>
      </c>
      <c r="G382" s="180">
        <v>0</v>
      </c>
      <c r="H382" s="180">
        <v>0</v>
      </c>
      <c r="I382" s="558"/>
    </row>
    <row r="383" spans="1:9" ht="12.75">
      <c r="A383" s="44"/>
      <c r="B383" s="223" t="s">
        <v>488</v>
      </c>
      <c r="C383" s="65" t="s">
        <v>438</v>
      </c>
      <c r="D383" s="180">
        <v>0</v>
      </c>
      <c r="E383" s="180">
        <v>0</v>
      </c>
      <c r="F383" s="184">
        <v>0</v>
      </c>
      <c r="G383" s="180">
        <v>0</v>
      </c>
      <c r="H383" s="180">
        <v>0</v>
      </c>
      <c r="I383" s="558"/>
    </row>
    <row r="384" spans="1:9" ht="12.75">
      <c r="A384" s="44"/>
      <c r="B384" s="223" t="s">
        <v>562</v>
      </c>
      <c r="C384" s="65" t="s">
        <v>438</v>
      </c>
      <c r="D384" s="180">
        <v>0</v>
      </c>
      <c r="E384" s="180">
        <v>1181000</v>
      </c>
      <c r="F384" s="184">
        <v>0</v>
      </c>
      <c r="G384" s="180">
        <v>0</v>
      </c>
      <c r="H384" s="180">
        <v>0</v>
      </c>
      <c r="I384" s="558"/>
    </row>
    <row r="385" spans="1:9" ht="12.75">
      <c r="A385" s="44"/>
      <c r="B385" s="223" t="s">
        <v>563</v>
      </c>
      <c r="C385" s="129" t="s">
        <v>285</v>
      </c>
      <c r="D385" s="180">
        <v>0</v>
      </c>
      <c r="E385" s="180">
        <v>230000</v>
      </c>
      <c r="F385" s="184">
        <v>0</v>
      </c>
      <c r="G385" s="180">
        <v>0</v>
      </c>
      <c r="H385" s="180">
        <v>0</v>
      </c>
      <c r="I385" s="558"/>
    </row>
    <row r="386" spans="1:9" ht="12.75">
      <c r="A386" s="44"/>
      <c r="B386" s="223" t="s">
        <v>691</v>
      </c>
      <c r="C386" s="65" t="s">
        <v>438</v>
      </c>
      <c r="D386" s="180">
        <v>0</v>
      </c>
      <c r="E386" s="180">
        <v>0</v>
      </c>
      <c r="F386" s="184">
        <v>0</v>
      </c>
      <c r="G386" s="180">
        <v>1499219</v>
      </c>
      <c r="H386" s="180">
        <v>1499219</v>
      </c>
      <c r="I386" s="558"/>
    </row>
    <row r="387" spans="1:9" ht="12.75">
      <c r="A387" s="44"/>
      <c r="B387" s="521" t="s">
        <v>692</v>
      </c>
      <c r="C387" s="65" t="s">
        <v>438</v>
      </c>
      <c r="D387" s="180">
        <v>0</v>
      </c>
      <c r="E387" s="180">
        <v>0</v>
      </c>
      <c r="F387" s="184">
        <v>0</v>
      </c>
      <c r="G387" s="180">
        <v>3060077</v>
      </c>
      <c r="H387" s="180">
        <v>3060077</v>
      </c>
      <c r="I387" s="558"/>
    </row>
    <row r="388" spans="1:9" ht="12.75">
      <c r="A388" s="44"/>
      <c r="B388" s="520" t="s">
        <v>744</v>
      </c>
      <c r="C388" s="65" t="s">
        <v>438</v>
      </c>
      <c r="D388" s="180">
        <v>0</v>
      </c>
      <c r="E388" s="180">
        <v>0</v>
      </c>
      <c r="F388" s="184">
        <v>0</v>
      </c>
      <c r="G388" s="180">
        <v>1833934</v>
      </c>
      <c r="H388" s="180">
        <v>1833934</v>
      </c>
      <c r="I388" s="558"/>
    </row>
    <row r="389" spans="1:9" ht="15">
      <c r="A389" s="30" t="s">
        <v>243</v>
      </c>
      <c r="B389" s="83" t="s">
        <v>244</v>
      </c>
      <c r="C389" s="46"/>
      <c r="D389" s="182">
        <f>SUM(D390:D392)</f>
        <v>915600</v>
      </c>
      <c r="E389" s="182">
        <f>SUM(E390:E392)</f>
        <v>0</v>
      </c>
      <c r="F389" s="182">
        <f>SUM(F390:F392)</f>
        <v>915600</v>
      </c>
      <c r="G389" s="182">
        <f>SUM(G390:G392)</f>
        <v>0</v>
      </c>
      <c r="H389" s="182">
        <f>SUM(H390:H392)</f>
        <v>0</v>
      </c>
      <c r="I389" s="558"/>
    </row>
    <row r="390" spans="1:9" ht="15">
      <c r="A390" s="30"/>
      <c r="B390" s="309" t="s">
        <v>428</v>
      </c>
      <c r="C390" s="127" t="s">
        <v>272</v>
      </c>
      <c r="D390" s="242">
        <v>915600</v>
      </c>
      <c r="E390" s="181">
        <v>0</v>
      </c>
      <c r="F390" s="181">
        <v>915600</v>
      </c>
      <c r="G390" s="185">
        <v>0</v>
      </c>
      <c r="H390" s="181">
        <v>0</v>
      </c>
      <c r="I390" s="558"/>
    </row>
    <row r="391" spans="1:9" ht="15">
      <c r="A391" s="30"/>
      <c r="B391" s="223" t="s">
        <v>489</v>
      </c>
      <c r="C391" s="127" t="s">
        <v>277</v>
      </c>
      <c r="D391" s="180">
        <v>0</v>
      </c>
      <c r="E391" s="180">
        <v>0</v>
      </c>
      <c r="F391" s="180">
        <v>0</v>
      </c>
      <c r="G391" s="180">
        <v>0</v>
      </c>
      <c r="H391" s="180">
        <v>0</v>
      </c>
      <c r="I391" s="558"/>
    </row>
    <row r="392" spans="1:9" ht="15">
      <c r="A392" s="30"/>
      <c r="B392" s="223" t="s">
        <v>490</v>
      </c>
      <c r="C392" s="127" t="s">
        <v>277</v>
      </c>
      <c r="D392" s="180">
        <v>0</v>
      </c>
      <c r="E392" s="180">
        <v>0</v>
      </c>
      <c r="F392" s="180">
        <v>0</v>
      </c>
      <c r="G392" s="180">
        <v>0</v>
      </c>
      <c r="H392" s="180">
        <v>0</v>
      </c>
      <c r="I392" s="558"/>
    </row>
    <row r="393" spans="1:9" ht="15">
      <c r="A393" s="30" t="s">
        <v>245</v>
      </c>
      <c r="B393" s="83" t="s">
        <v>246</v>
      </c>
      <c r="C393" s="46"/>
      <c r="D393" s="182">
        <f>SUM(D394:D403)</f>
        <v>0</v>
      </c>
      <c r="E393" s="182">
        <f>SUM(E394:E413)</f>
        <v>12033211</v>
      </c>
      <c r="F393" s="182">
        <f>SUM(F394:F413)</f>
        <v>0</v>
      </c>
      <c r="G393" s="182">
        <f>SUM(G394:G422)</f>
        <v>7629264</v>
      </c>
      <c r="H393" s="182">
        <f>SUM(H394:H422)</f>
        <v>7629264</v>
      </c>
      <c r="I393" s="559"/>
    </row>
    <row r="394" spans="1:9" ht="15">
      <c r="A394" s="30"/>
      <c r="B394" s="223" t="s">
        <v>432</v>
      </c>
      <c r="C394" s="65" t="s">
        <v>438</v>
      </c>
      <c r="D394" s="275">
        <v>0</v>
      </c>
      <c r="E394" s="275">
        <v>0</v>
      </c>
      <c r="F394" s="438">
        <v>0</v>
      </c>
      <c r="G394" s="275">
        <v>0</v>
      </c>
      <c r="H394" s="275">
        <v>0</v>
      </c>
      <c r="I394" s="558"/>
    </row>
    <row r="395" spans="1:9" ht="15">
      <c r="A395" s="30"/>
      <c r="B395" s="223" t="s">
        <v>491</v>
      </c>
      <c r="C395" s="65" t="s">
        <v>438</v>
      </c>
      <c r="D395" s="249">
        <v>0</v>
      </c>
      <c r="E395" s="249">
        <v>0</v>
      </c>
      <c r="F395" s="257">
        <v>0</v>
      </c>
      <c r="G395" s="275">
        <v>0</v>
      </c>
      <c r="H395" s="275">
        <v>0</v>
      </c>
      <c r="I395" s="558"/>
    </row>
    <row r="396" spans="1:9" ht="15">
      <c r="A396" s="30"/>
      <c r="B396" s="223" t="s">
        <v>413</v>
      </c>
      <c r="C396" s="127" t="s">
        <v>277</v>
      </c>
      <c r="D396" s="275">
        <v>0</v>
      </c>
      <c r="E396" s="275">
        <v>0</v>
      </c>
      <c r="F396" s="438">
        <v>0</v>
      </c>
      <c r="G396" s="275">
        <v>0</v>
      </c>
      <c r="H396" s="275">
        <v>0</v>
      </c>
      <c r="I396" s="558"/>
    </row>
    <row r="397" spans="1:9" ht="15">
      <c r="A397" s="30"/>
      <c r="B397" s="223" t="s">
        <v>414</v>
      </c>
      <c r="C397" s="41" t="s">
        <v>278</v>
      </c>
      <c r="D397" s="275">
        <v>0</v>
      </c>
      <c r="E397" s="275">
        <v>0</v>
      </c>
      <c r="F397" s="438">
        <v>0</v>
      </c>
      <c r="G397" s="275">
        <v>0</v>
      </c>
      <c r="H397" s="275">
        <v>0</v>
      </c>
      <c r="I397" s="558"/>
    </row>
    <row r="398" spans="1:9" ht="15">
      <c r="A398" s="30"/>
      <c r="B398" s="223" t="s">
        <v>441</v>
      </c>
      <c r="C398" s="41" t="s">
        <v>272</v>
      </c>
      <c r="D398" s="275">
        <v>0</v>
      </c>
      <c r="E398" s="275">
        <v>0</v>
      </c>
      <c r="F398" s="438">
        <v>0</v>
      </c>
      <c r="G398" s="275">
        <v>0</v>
      </c>
      <c r="H398" s="275">
        <v>0</v>
      </c>
      <c r="I398" s="558"/>
    </row>
    <row r="399" spans="1:9" ht="15">
      <c r="A399" s="30"/>
      <c r="B399" s="223" t="s">
        <v>460</v>
      </c>
      <c r="C399" s="173">
        <v>107055</v>
      </c>
      <c r="D399" s="275">
        <v>0</v>
      </c>
      <c r="E399" s="275">
        <v>0</v>
      </c>
      <c r="F399" s="438">
        <v>0</v>
      </c>
      <c r="G399" s="275">
        <v>0</v>
      </c>
      <c r="H399" s="275">
        <v>0</v>
      </c>
      <c r="I399" s="558"/>
    </row>
    <row r="400" spans="1:9" ht="15">
      <c r="A400" s="30"/>
      <c r="B400" s="223" t="s">
        <v>492</v>
      </c>
      <c r="C400" s="65" t="s">
        <v>438</v>
      </c>
      <c r="D400" s="249">
        <v>0</v>
      </c>
      <c r="E400" s="249">
        <v>0</v>
      </c>
      <c r="F400" s="257">
        <v>0</v>
      </c>
      <c r="G400" s="275">
        <v>0</v>
      </c>
      <c r="H400" s="275">
        <v>0</v>
      </c>
      <c r="I400" s="558"/>
    </row>
    <row r="401" spans="1:9" ht="15">
      <c r="A401" s="30"/>
      <c r="B401" s="223" t="s">
        <v>492</v>
      </c>
      <c r="C401" s="65" t="s">
        <v>438</v>
      </c>
      <c r="D401" s="249">
        <v>0</v>
      </c>
      <c r="E401" s="249">
        <v>0</v>
      </c>
      <c r="F401" s="257">
        <v>0</v>
      </c>
      <c r="G401" s="275">
        <v>0</v>
      </c>
      <c r="H401" s="275">
        <v>0</v>
      </c>
      <c r="I401" s="558"/>
    </row>
    <row r="402" spans="1:9" ht="15">
      <c r="A402" s="30"/>
      <c r="B402" s="223" t="s">
        <v>493</v>
      </c>
      <c r="C402" s="127" t="s">
        <v>277</v>
      </c>
      <c r="D402" s="249">
        <v>0</v>
      </c>
      <c r="E402" s="249">
        <v>0</v>
      </c>
      <c r="F402" s="257">
        <v>0</v>
      </c>
      <c r="G402" s="275">
        <v>0</v>
      </c>
      <c r="H402" s="275">
        <v>0</v>
      </c>
      <c r="I402" s="558"/>
    </row>
    <row r="403" spans="1:9" ht="15">
      <c r="A403" s="30"/>
      <c r="B403" s="223" t="s">
        <v>500</v>
      </c>
      <c r="C403" s="65" t="s">
        <v>438</v>
      </c>
      <c r="D403" s="249">
        <v>0</v>
      </c>
      <c r="E403" s="249">
        <v>0</v>
      </c>
      <c r="F403" s="257">
        <v>0</v>
      </c>
      <c r="G403" s="275">
        <v>0</v>
      </c>
      <c r="H403" s="275">
        <v>0</v>
      </c>
      <c r="I403" s="558"/>
    </row>
    <row r="404" spans="1:9" ht="15">
      <c r="A404" s="30"/>
      <c r="B404" s="223" t="s">
        <v>527</v>
      </c>
      <c r="C404" s="65" t="s">
        <v>438</v>
      </c>
      <c r="D404" s="249">
        <v>0</v>
      </c>
      <c r="E404" s="275">
        <v>262205</v>
      </c>
      <c r="F404" s="438">
        <v>0</v>
      </c>
      <c r="G404" s="275">
        <v>0</v>
      </c>
      <c r="H404" s="275">
        <v>0</v>
      </c>
      <c r="I404" s="558"/>
    </row>
    <row r="405" spans="1:9" ht="15">
      <c r="A405" s="30"/>
      <c r="B405" s="227" t="s">
        <v>564</v>
      </c>
      <c r="C405" s="65"/>
      <c r="D405" s="249"/>
      <c r="E405" s="317">
        <v>598000</v>
      </c>
      <c r="F405" s="439">
        <v>0</v>
      </c>
      <c r="G405" s="352">
        <v>0</v>
      </c>
      <c r="H405" s="352">
        <v>0</v>
      </c>
      <c r="I405" s="558"/>
    </row>
    <row r="406" spans="1:9" ht="15">
      <c r="A406" s="30"/>
      <c r="B406" s="227" t="s">
        <v>565</v>
      </c>
      <c r="C406" s="65"/>
      <c r="D406" s="249"/>
      <c r="E406" s="317">
        <v>490000</v>
      </c>
      <c r="F406" s="439">
        <v>0</v>
      </c>
      <c r="G406" s="352">
        <v>0</v>
      </c>
      <c r="H406" s="352">
        <v>0</v>
      </c>
      <c r="I406" s="558"/>
    </row>
    <row r="407" spans="1:9" ht="15">
      <c r="A407" s="30"/>
      <c r="B407" s="227" t="s">
        <v>566</v>
      </c>
      <c r="C407" s="65"/>
      <c r="D407" s="249"/>
      <c r="E407" s="317">
        <v>40540</v>
      </c>
      <c r="F407" s="439">
        <v>0</v>
      </c>
      <c r="G407" s="352">
        <v>0</v>
      </c>
      <c r="H407" s="352">
        <v>0</v>
      </c>
      <c r="I407" s="558"/>
    </row>
    <row r="408" spans="1:9" ht="15">
      <c r="A408" s="30"/>
      <c r="B408" s="227" t="s">
        <v>567</v>
      </c>
      <c r="C408" s="65"/>
      <c r="D408" s="249"/>
      <c r="E408" s="317">
        <v>275512</v>
      </c>
      <c r="F408" s="439">
        <v>0</v>
      </c>
      <c r="G408" s="352">
        <v>0</v>
      </c>
      <c r="H408" s="352">
        <v>0</v>
      </c>
      <c r="I408" s="558"/>
    </row>
    <row r="409" spans="1:9" ht="15">
      <c r="A409" s="30"/>
      <c r="B409" s="227" t="s">
        <v>568</v>
      </c>
      <c r="C409" s="65"/>
      <c r="D409" s="249"/>
      <c r="E409" s="317">
        <v>1233071</v>
      </c>
      <c r="F409" s="439">
        <v>0</v>
      </c>
      <c r="G409" s="352">
        <v>0</v>
      </c>
      <c r="H409" s="352">
        <v>0</v>
      </c>
      <c r="I409" s="558"/>
    </row>
    <row r="410" spans="1:9" ht="15">
      <c r="A410" s="30"/>
      <c r="B410" s="227" t="s">
        <v>569</v>
      </c>
      <c r="C410" s="65"/>
      <c r="D410" s="249"/>
      <c r="E410" s="317">
        <v>1398600</v>
      </c>
      <c r="F410" s="439">
        <v>0</v>
      </c>
      <c r="G410" s="352">
        <v>0</v>
      </c>
      <c r="H410" s="352">
        <v>0</v>
      </c>
      <c r="I410" s="558"/>
    </row>
    <row r="411" spans="1:9" ht="15">
      <c r="A411" s="30"/>
      <c r="B411" s="227" t="s">
        <v>570</v>
      </c>
      <c r="C411" s="65"/>
      <c r="D411" s="249"/>
      <c r="E411" s="317">
        <v>6742291</v>
      </c>
      <c r="F411" s="439">
        <v>0</v>
      </c>
      <c r="G411" s="352">
        <v>0</v>
      </c>
      <c r="H411" s="352">
        <v>0</v>
      </c>
      <c r="I411" s="558"/>
    </row>
    <row r="412" spans="1:9" ht="15">
      <c r="A412" s="30"/>
      <c r="B412" s="227" t="s">
        <v>570</v>
      </c>
      <c r="C412" s="65"/>
      <c r="D412" s="249"/>
      <c r="E412" s="317">
        <v>210000</v>
      </c>
      <c r="F412" s="439">
        <v>0</v>
      </c>
      <c r="G412" s="352">
        <v>0</v>
      </c>
      <c r="H412" s="352">
        <v>0</v>
      </c>
      <c r="I412" s="558"/>
    </row>
    <row r="413" spans="1:9" ht="15">
      <c r="A413" s="30"/>
      <c r="B413" s="227" t="s">
        <v>571</v>
      </c>
      <c r="C413" s="65"/>
      <c r="D413" s="249"/>
      <c r="E413" s="317">
        <v>782992</v>
      </c>
      <c r="F413" s="439">
        <v>0</v>
      </c>
      <c r="G413" s="352">
        <v>0</v>
      </c>
      <c r="H413" s="352">
        <v>0</v>
      </c>
      <c r="I413" s="558"/>
    </row>
    <row r="414" spans="1:9" ht="15">
      <c r="A414" s="30"/>
      <c r="B414" s="92" t="s">
        <v>572</v>
      </c>
      <c r="C414" s="65"/>
      <c r="D414" s="249"/>
      <c r="E414" s="352">
        <v>29862</v>
      </c>
      <c r="F414" s="439">
        <v>0</v>
      </c>
      <c r="G414" s="352">
        <v>0</v>
      </c>
      <c r="H414" s="352">
        <v>0</v>
      </c>
      <c r="I414" s="558"/>
    </row>
    <row r="415" spans="1:9" ht="15">
      <c r="A415" s="30"/>
      <c r="B415" s="520" t="s">
        <v>693</v>
      </c>
      <c r="C415" s="41" t="s">
        <v>272</v>
      </c>
      <c r="D415" s="523"/>
      <c r="E415" s="317"/>
      <c r="F415" s="381">
        <v>0</v>
      </c>
      <c r="G415" s="550">
        <v>123060</v>
      </c>
      <c r="H415" s="550">
        <v>123060</v>
      </c>
      <c r="I415" s="558"/>
    </row>
    <row r="416" spans="1:9" ht="15">
      <c r="A416" s="30"/>
      <c r="B416" s="520" t="s">
        <v>694</v>
      </c>
      <c r="C416" s="65" t="s">
        <v>438</v>
      </c>
      <c r="D416" s="523"/>
      <c r="E416" s="317"/>
      <c r="F416" s="381">
        <v>0</v>
      </c>
      <c r="G416" s="550">
        <v>253550</v>
      </c>
      <c r="H416" s="550">
        <v>253550</v>
      </c>
      <c r="I416" s="558"/>
    </row>
    <row r="417" spans="1:9" ht="15">
      <c r="A417" s="30"/>
      <c r="B417" s="520" t="s">
        <v>695</v>
      </c>
      <c r="C417" s="65" t="s">
        <v>438</v>
      </c>
      <c r="D417" s="523"/>
      <c r="E417" s="317"/>
      <c r="F417" s="381">
        <v>0</v>
      </c>
      <c r="G417" s="550">
        <v>279900</v>
      </c>
      <c r="H417" s="550">
        <v>279900</v>
      </c>
      <c r="I417" s="558"/>
    </row>
    <row r="418" spans="1:9" ht="15">
      <c r="A418" s="30"/>
      <c r="B418" s="520" t="s">
        <v>696</v>
      </c>
      <c r="C418" s="65" t="s">
        <v>438</v>
      </c>
      <c r="D418" s="523"/>
      <c r="E418" s="317"/>
      <c r="F418" s="381">
        <v>0</v>
      </c>
      <c r="G418" s="550">
        <v>889200</v>
      </c>
      <c r="H418" s="550">
        <v>889200</v>
      </c>
      <c r="I418" s="558"/>
    </row>
    <row r="419" spans="1:9" ht="15">
      <c r="A419" s="30"/>
      <c r="B419" s="520" t="s">
        <v>697</v>
      </c>
      <c r="C419" s="65" t="s">
        <v>438</v>
      </c>
      <c r="D419" s="523"/>
      <c r="E419" s="317"/>
      <c r="F419" s="381">
        <v>0</v>
      </c>
      <c r="G419" s="550">
        <v>30000</v>
      </c>
      <c r="H419" s="550">
        <v>30000</v>
      </c>
      <c r="I419" s="558"/>
    </row>
    <row r="420" spans="1:9" ht="15">
      <c r="A420" s="30"/>
      <c r="B420" s="520" t="s">
        <v>698</v>
      </c>
      <c r="C420" s="65" t="s">
        <v>438</v>
      </c>
      <c r="D420" s="523"/>
      <c r="E420" s="317"/>
      <c r="F420" s="381">
        <v>0</v>
      </c>
      <c r="G420" s="550">
        <v>4566929</v>
      </c>
      <c r="H420" s="550">
        <v>4566929</v>
      </c>
      <c r="I420" s="558"/>
    </row>
    <row r="421" spans="1:9" ht="15">
      <c r="A421" s="30"/>
      <c r="B421" s="520" t="s">
        <v>699</v>
      </c>
      <c r="C421" s="65" t="s">
        <v>438</v>
      </c>
      <c r="D421" s="523"/>
      <c r="E421" s="317"/>
      <c r="F421" s="381">
        <v>0</v>
      </c>
      <c r="G421" s="550">
        <v>1390000</v>
      </c>
      <c r="H421" s="550">
        <v>1390000</v>
      </c>
      <c r="I421" s="558"/>
    </row>
    <row r="422" spans="1:9" ht="15">
      <c r="A422" s="30"/>
      <c r="B422" s="522" t="s">
        <v>745</v>
      </c>
      <c r="C422" s="41" t="s">
        <v>272</v>
      </c>
      <c r="D422" s="523"/>
      <c r="E422" s="317"/>
      <c r="F422" s="381">
        <v>0</v>
      </c>
      <c r="G422" s="550">
        <v>96625</v>
      </c>
      <c r="H422" s="550">
        <v>96625</v>
      </c>
      <c r="I422" s="558"/>
    </row>
    <row r="423" spans="1:9" ht="15">
      <c r="A423" s="30" t="s">
        <v>247</v>
      </c>
      <c r="B423" s="83" t="s">
        <v>248</v>
      </c>
      <c r="C423" s="46"/>
      <c r="D423" s="45">
        <v>0</v>
      </c>
      <c r="E423" s="45">
        <v>0</v>
      </c>
      <c r="F423" s="45">
        <v>0</v>
      </c>
      <c r="G423" s="45">
        <v>0</v>
      </c>
      <c r="H423" s="182">
        <v>0</v>
      </c>
      <c r="I423" s="558"/>
    </row>
    <row r="424" spans="1:9" ht="15">
      <c r="A424" s="30" t="s">
        <v>249</v>
      </c>
      <c r="B424" s="83" t="s">
        <v>250</v>
      </c>
      <c r="C424" s="46"/>
      <c r="D424" s="182">
        <v>0</v>
      </c>
      <c r="E424" s="182">
        <v>0</v>
      </c>
      <c r="F424" s="182">
        <v>0</v>
      </c>
      <c r="G424" s="182">
        <v>0</v>
      </c>
      <c r="H424" s="182">
        <v>0</v>
      </c>
      <c r="I424" s="558"/>
    </row>
    <row r="425" spans="1:9" ht="15">
      <c r="A425" s="30" t="s">
        <v>251</v>
      </c>
      <c r="B425" s="83" t="s">
        <v>252</v>
      </c>
      <c r="C425" s="46"/>
      <c r="D425" s="182">
        <f>SUM(D426:D442)</f>
        <v>814559.6</v>
      </c>
      <c r="E425" s="182">
        <f>SUM(E426:E458)</f>
        <v>4597279</v>
      </c>
      <c r="F425" s="182">
        <f>SUM(F426:F458)</f>
        <v>729945.6</v>
      </c>
      <c r="G425" s="182">
        <f>SUM(G426:G468)</f>
        <v>3714506</v>
      </c>
      <c r="H425" s="182">
        <f>SUM(H426:H468)</f>
        <v>3714506</v>
      </c>
      <c r="I425" s="559">
        <f>SUM(H425,-F425)</f>
        <v>2984560.4</v>
      </c>
    </row>
    <row r="426" spans="1:9" ht="15">
      <c r="A426" s="30"/>
      <c r="B426" s="215" t="s">
        <v>240</v>
      </c>
      <c r="C426" s="28" t="s">
        <v>272</v>
      </c>
      <c r="D426" s="181">
        <v>0</v>
      </c>
      <c r="E426" s="185">
        <v>0</v>
      </c>
      <c r="F426" s="181">
        <v>0</v>
      </c>
      <c r="G426" s="180">
        <v>0</v>
      </c>
      <c r="H426" s="180">
        <v>0</v>
      </c>
      <c r="I426" s="558"/>
    </row>
    <row r="427" spans="1:9" ht="15">
      <c r="A427" s="30"/>
      <c r="B427" s="308" t="s">
        <v>444</v>
      </c>
      <c r="C427" s="127" t="s">
        <v>272</v>
      </c>
      <c r="D427" s="242">
        <f>D379*0.27</f>
        <v>96654.6</v>
      </c>
      <c r="E427" s="181">
        <f>E379*0.27</f>
        <v>0</v>
      </c>
      <c r="F427" s="181">
        <f>F379*0.27</f>
        <v>96654.6</v>
      </c>
      <c r="G427" s="180">
        <f>G379*0.27</f>
        <v>0</v>
      </c>
      <c r="H427" s="180">
        <f>H379*0.27</f>
        <v>0</v>
      </c>
      <c r="I427" s="558"/>
    </row>
    <row r="428" spans="1:9" ht="15">
      <c r="A428" s="30"/>
      <c r="B428" s="223" t="s">
        <v>432</v>
      </c>
      <c r="C428" s="65" t="s">
        <v>438</v>
      </c>
      <c r="D428" s="181">
        <v>0</v>
      </c>
      <c r="E428" s="181">
        <v>0</v>
      </c>
      <c r="F428" s="181">
        <v>0</v>
      </c>
      <c r="G428" s="180">
        <v>0</v>
      </c>
      <c r="H428" s="180">
        <v>0</v>
      </c>
      <c r="I428" s="558"/>
    </row>
    <row r="429" spans="1:9" ht="15">
      <c r="A429" s="30"/>
      <c r="B429" s="308" t="s">
        <v>423</v>
      </c>
      <c r="C429" s="65" t="s">
        <v>291</v>
      </c>
      <c r="D429" s="242">
        <v>170079</v>
      </c>
      <c r="E429" s="181">
        <v>0</v>
      </c>
      <c r="F429" s="181">
        <v>170079</v>
      </c>
      <c r="G429" s="180">
        <v>0</v>
      </c>
      <c r="H429" s="180">
        <v>0</v>
      </c>
      <c r="I429" s="558"/>
    </row>
    <row r="430" spans="1:9" ht="15">
      <c r="A430" s="30"/>
      <c r="B430" s="223" t="s">
        <v>414</v>
      </c>
      <c r="C430" s="41" t="s">
        <v>278</v>
      </c>
      <c r="D430" s="181">
        <v>0</v>
      </c>
      <c r="E430" s="185">
        <v>0</v>
      </c>
      <c r="F430" s="181">
        <v>0</v>
      </c>
      <c r="G430" s="180">
        <v>0</v>
      </c>
      <c r="H430" s="180">
        <v>0</v>
      </c>
      <c r="I430" s="558"/>
    </row>
    <row r="431" spans="1:9" ht="15">
      <c r="A431" s="30"/>
      <c r="B431" s="308" t="s">
        <v>428</v>
      </c>
      <c r="C431" s="127" t="s">
        <v>272</v>
      </c>
      <c r="D431" s="242">
        <v>247212</v>
      </c>
      <c r="E431" s="181">
        <v>0</v>
      </c>
      <c r="F431" s="181">
        <v>247212</v>
      </c>
      <c r="G431" s="180">
        <v>0</v>
      </c>
      <c r="H431" s="180">
        <v>0</v>
      </c>
      <c r="I431" s="558"/>
    </row>
    <row r="432" spans="1:9" ht="15">
      <c r="A432" s="30"/>
      <c r="B432" s="223" t="s">
        <v>441</v>
      </c>
      <c r="C432" s="41" t="s">
        <v>272</v>
      </c>
      <c r="D432" s="181">
        <v>0</v>
      </c>
      <c r="E432" s="185">
        <v>0</v>
      </c>
      <c r="F432" s="181">
        <v>0</v>
      </c>
      <c r="G432" s="180">
        <v>0</v>
      </c>
      <c r="H432" s="180">
        <v>0</v>
      </c>
      <c r="I432" s="558"/>
    </row>
    <row r="433" spans="1:9" ht="15">
      <c r="A433" s="30"/>
      <c r="B433" s="223" t="s">
        <v>461</v>
      </c>
      <c r="C433" s="173">
        <v>107055</v>
      </c>
      <c r="D433" s="181">
        <v>0</v>
      </c>
      <c r="E433" s="185">
        <v>0</v>
      </c>
      <c r="F433" s="181">
        <v>0</v>
      </c>
      <c r="G433" s="180">
        <v>0</v>
      </c>
      <c r="H433" s="180">
        <v>0</v>
      </c>
      <c r="I433" s="558"/>
    </row>
    <row r="434" spans="1:9" ht="15">
      <c r="A434" s="30"/>
      <c r="B434" s="223" t="s">
        <v>462</v>
      </c>
      <c r="C434" s="173">
        <v>107055</v>
      </c>
      <c r="D434" s="242">
        <v>300614</v>
      </c>
      <c r="E434" s="181">
        <v>0</v>
      </c>
      <c r="F434" s="181">
        <v>216000</v>
      </c>
      <c r="G434" s="180">
        <v>0</v>
      </c>
      <c r="H434" s="180">
        <v>0</v>
      </c>
      <c r="I434" s="558"/>
    </row>
    <row r="435" spans="1:9" ht="15">
      <c r="A435" s="30"/>
      <c r="B435" s="313" t="s">
        <v>487</v>
      </c>
      <c r="C435" s="65" t="s">
        <v>438</v>
      </c>
      <c r="D435" s="181">
        <v>0</v>
      </c>
      <c r="E435" s="185">
        <v>0</v>
      </c>
      <c r="F435" s="181">
        <v>0</v>
      </c>
      <c r="G435" s="180">
        <v>0</v>
      </c>
      <c r="H435" s="180">
        <v>0</v>
      </c>
      <c r="I435" s="558"/>
    </row>
    <row r="436" spans="1:9" ht="15">
      <c r="A436" s="30"/>
      <c r="B436" s="223" t="s">
        <v>488</v>
      </c>
      <c r="C436" s="65" t="s">
        <v>438</v>
      </c>
      <c r="D436" s="181">
        <v>0</v>
      </c>
      <c r="E436" s="185">
        <v>0</v>
      </c>
      <c r="F436" s="181">
        <v>0</v>
      </c>
      <c r="G436" s="180">
        <v>0</v>
      </c>
      <c r="H436" s="180">
        <v>0</v>
      </c>
      <c r="I436" s="558"/>
    </row>
    <row r="437" spans="1:9" ht="15">
      <c r="A437" s="30"/>
      <c r="B437" s="223" t="s">
        <v>492</v>
      </c>
      <c r="C437" s="65" t="s">
        <v>438</v>
      </c>
      <c r="D437" s="181">
        <v>0</v>
      </c>
      <c r="E437" s="185">
        <v>0</v>
      </c>
      <c r="F437" s="181">
        <v>0</v>
      </c>
      <c r="G437" s="180">
        <v>0</v>
      </c>
      <c r="H437" s="180">
        <v>0</v>
      </c>
      <c r="I437" s="558"/>
    </row>
    <row r="438" spans="1:9" ht="15">
      <c r="A438" s="30"/>
      <c r="B438" s="223" t="s">
        <v>492</v>
      </c>
      <c r="C438" s="65" t="s">
        <v>438</v>
      </c>
      <c r="D438" s="181">
        <v>0</v>
      </c>
      <c r="E438" s="185">
        <v>0</v>
      </c>
      <c r="F438" s="181">
        <v>0</v>
      </c>
      <c r="G438" s="180">
        <v>0</v>
      </c>
      <c r="H438" s="180">
        <v>0</v>
      </c>
      <c r="I438" s="558"/>
    </row>
    <row r="439" spans="1:9" ht="15">
      <c r="A439" s="30"/>
      <c r="B439" s="223" t="s">
        <v>489</v>
      </c>
      <c r="C439" s="127" t="s">
        <v>277</v>
      </c>
      <c r="D439" s="181">
        <v>0</v>
      </c>
      <c r="E439" s="185">
        <v>0</v>
      </c>
      <c r="F439" s="181">
        <v>0</v>
      </c>
      <c r="G439" s="180">
        <v>0</v>
      </c>
      <c r="H439" s="180">
        <v>0</v>
      </c>
      <c r="I439" s="558"/>
    </row>
    <row r="440" spans="1:9" ht="15">
      <c r="A440" s="30"/>
      <c r="B440" s="223" t="s">
        <v>490</v>
      </c>
      <c r="C440" s="127" t="s">
        <v>277</v>
      </c>
      <c r="D440" s="181">
        <v>0</v>
      </c>
      <c r="E440" s="185">
        <v>0</v>
      </c>
      <c r="F440" s="181">
        <v>0</v>
      </c>
      <c r="G440" s="180">
        <v>0</v>
      </c>
      <c r="H440" s="180">
        <v>0</v>
      </c>
      <c r="I440" s="558"/>
    </row>
    <row r="441" spans="1:9" ht="15">
      <c r="A441" s="30"/>
      <c r="B441" s="223" t="s">
        <v>493</v>
      </c>
      <c r="C441" s="127" t="s">
        <v>277</v>
      </c>
      <c r="D441" s="181">
        <v>0</v>
      </c>
      <c r="E441" s="185">
        <v>0</v>
      </c>
      <c r="F441" s="181">
        <v>0</v>
      </c>
      <c r="G441" s="180">
        <v>0</v>
      </c>
      <c r="H441" s="180">
        <v>0</v>
      </c>
      <c r="I441" s="558"/>
    </row>
    <row r="442" spans="1:9" ht="15">
      <c r="A442" s="30"/>
      <c r="B442" s="223" t="s">
        <v>500</v>
      </c>
      <c r="C442" s="65" t="s">
        <v>438</v>
      </c>
      <c r="D442" s="181">
        <v>0</v>
      </c>
      <c r="E442" s="185">
        <v>0</v>
      </c>
      <c r="F442" s="181">
        <v>0</v>
      </c>
      <c r="G442" s="180">
        <v>0</v>
      </c>
      <c r="H442" s="180">
        <v>0</v>
      </c>
      <c r="I442" s="558"/>
    </row>
    <row r="443" spans="1:9" ht="15">
      <c r="A443" s="30"/>
      <c r="B443" s="313" t="s">
        <v>487</v>
      </c>
      <c r="C443" s="65" t="s">
        <v>438</v>
      </c>
      <c r="D443" s="181">
        <v>0</v>
      </c>
      <c r="E443" s="242">
        <v>0</v>
      </c>
      <c r="F443" s="181">
        <v>0</v>
      </c>
      <c r="G443" s="180">
        <v>0</v>
      </c>
      <c r="H443" s="180">
        <v>0</v>
      </c>
      <c r="I443" s="558"/>
    </row>
    <row r="444" spans="1:9" ht="15">
      <c r="A444" s="30"/>
      <c r="B444" s="223" t="s">
        <v>526</v>
      </c>
      <c r="C444" s="65" t="s">
        <v>438</v>
      </c>
      <c r="D444" s="181">
        <v>0</v>
      </c>
      <c r="E444" s="316">
        <v>70795</v>
      </c>
      <c r="F444" s="429">
        <v>0</v>
      </c>
      <c r="G444" s="352">
        <v>0</v>
      </c>
      <c r="H444" s="352">
        <v>0</v>
      </c>
      <c r="I444" s="558"/>
    </row>
    <row r="445" spans="1:9" ht="15">
      <c r="A445" s="30"/>
      <c r="B445" s="227" t="s">
        <v>573</v>
      </c>
      <c r="C445" s="65"/>
      <c r="D445" s="181"/>
      <c r="E445" s="316">
        <v>425705</v>
      </c>
      <c r="F445" s="429">
        <v>0</v>
      </c>
      <c r="G445" s="352">
        <v>0</v>
      </c>
      <c r="H445" s="352">
        <v>0</v>
      </c>
      <c r="I445" s="558"/>
    </row>
    <row r="446" spans="1:9" ht="15">
      <c r="A446" s="30"/>
      <c r="B446" s="227" t="s">
        <v>564</v>
      </c>
      <c r="C446" s="65"/>
      <c r="D446" s="181"/>
      <c r="E446" s="316">
        <v>161460</v>
      </c>
      <c r="F446" s="429">
        <v>0</v>
      </c>
      <c r="G446" s="352">
        <v>0</v>
      </c>
      <c r="H446" s="352">
        <v>0</v>
      </c>
      <c r="I446" s="558"/>
    </row>
    <row r="447" spans="1:9" ht="15">
      <c r="A447" s="30"/>
      <c r="B447" s="227" t="s">
        <v>574</v>
      </c>
      <c r="C447" s="65"/>
      <c r="D447" s="181"/>
      <c r="E447" s="316">
        <v>318870</v>
      </c>
      <c r="F447" s="429">
        <v>0</v>
      </c>
      <c r="G447" s="352">
        <v>0</v>
      </c>
      <c r="H447" s="352">
        <v>0</v>
      </c>
      <c r="I447" s="558"/>
    </row>
    <row r="448" spans="1:9" ht="15">
      <c r="A448" s="30"/>
      <c r="B448" s="227" t="s">
        <v>565</v>
      </c>
      <c r="C448" s="65"/>
      <c r="D448" s="181"/>
      <c r="E448" s="316">
        <v>132300</v>
      </c>
      <c r="F448" s="429">
        <v>0</v>
      </c>
      <c r="G448" s="352">
        <v>0</v>
      </c>
      <c r="H448" s="352">
        <v>0</v>
      </c>
      <c r="I448" s="558"/>
    </row>
    <row r="449" spans="1:9" ht="15">
      <c r="A449" s="30"/>
      <c r="B449" s="227" t="s">
        <v>575</v>
      </c>
      <c r="C449" s="65"/>
      <c r="D449" s="181"/>
      <c r="E449" s="316">
        <v>130451</v>
      </c>
      <c r="F449" s="429">
        <v>0</v>
      </c>
      <c r="G449" s="352">
        <v>0</v>
      </c>
      <c r="H449" s="352">
        <v>0</v>
      </c>
      <c r="I449" s="558"/>
    </row>
    <row r="450" spans="1:9" ht="15">
      <c r="A450" s="30"/>
      <c r="B450" s="227" t="s">
        <v>576</v>
      </c>
      <c r="C450" s="65"/>
      <c r="D450" s="181"/>
      <c r="E450" s="316">
        <v>417096</v>
      </c>
      <c r="F450" s="429">
        <v>0</v>
      </c>
      <c r="G450" s="352">
        <v>0</v>
      </c>
      <c r="H450" s="352">
        <v>0</v>
      </c>
      <c r="I450" s="558"/>
    </row>
    <row r="451" spans="1:9" ht="15">
      <c r="A451" s="30"/>
      <c r="B451" s="227" t="s">
        <v>566</v>
      </c>
      <c r="C451" s="65"/>
      <c r="D451" s="181"/>
      <c r="E451" s="316">
        <v>10946</v>
      </c>
      <c r="F451" s="429">
        <v>0</v>
      </c>
      <c r="G451" s="352">
        <v>0</v>
      </c>
      <c r="H451" s="352">
        <v>0</v>
      </c>
      <c r="I451" s="558"/>
    </row>
    <row r="452" spans="1:9" ht="15">
      <c r="A452" s="30"/>
      <c r="B452" s="227" t="s">
        <v>567</v>
      </c>
      <c r="C452" s="65"/>
      <c r="D452" s="181"/>
      <c r="E452" s="316">
        <v>74388</v>
      </c>
      <c r="F452" s="429">
        <v>0</v>
      </c>
      <c r="G452" s="352">
        <v>0</v>
      </c>
      <c r="H452" s="352">
        <v>0</v>
      </c>
      <c r="I452" s="558"/>
    </row>
    <row r="453" spans="1:9" ht="15">
      <c r="A453" s="30"/>
      <c r="B453" s="227" t="s">
        <v>568</v>
      </c>
      <c r="C453" s="65"/>
      <c r="D453" s="181"/>
      <c r="E453" s="316">
        <v>332929</v>
      </c>
      <c r="F453" s="429">
        <v>0</v>
      </c>
      <c r="G453" s="352">
        <v>0</v>
      </c>
      <c r="H453" s="352">
        <v>0</v>
      </c>
      <c r="I453" s="558"/>
    </row>
    <row r="454" spans="1:9" ht="15">
      <c r="A454" s="30"/>
      <c r="B454" s="227" t="s">
        <v>577</v>
      </c>
      <c r="C454" s="65"/>
      <c r="D454" s="181"/>
      <c r="E454" s="316">
        <v>62100</v>
      </c>
      <c r="F454" s="429">
        <v>0</v>
      </c>
      <c r="G454" s="352">
        <v>0</v>
      </c>
      <c r="H454" s="352">
        <v>0</v>
      </c>
      <c r="I454" s="558"/>
    </row>
    <row r="455" spans="1:9" ht="15">
      <c r="A455" s="30"/>
      <c r="B455" s="227" t="s">
        <v>569</v>
      </c>
      <c r="C455" s="65"/>
      <c r="D455" s="181"/>
      <c r="E455" s="316">
        <v>377622</v>
      </c>
      <c r="F455" s="429">
        <v>0</v>
      </c>
      <c r="G455" s="352">
        <v>0</v>
      </c>
      <c r="H455" s="352">
        <v>0</v>
      </c>
      <c r="I455" s="558"/>
    </row>
    <row r="456" spans="1:9" ht="15">
      <c r="A456" s="30"/>
      <c r="B456" s="227" t="s">
        <v>570</v>
      </c>
      <c r="C456" s="65"/>
      <c r="D456" s="181"/>
      <c r="E456" s="316">
        <v>1814509</v>
      </c>
      <c r="F456" s="429">
        <v>0</v>
      </c>
      <c r="G456" s="352">
        <v>0</v>
      </c>
      <c r="H456" s="352">
        <v>0</v>
      </c>
      <c r="I456" s="558"/>
    </row>
    <row r="457" spans="1:9" ht="15">
      <c r="A457" s="30"/>
      <c r="B457" s="227" t="s">
        <v>570</v>
      </c>
      <c r="C457" s="65"/>
      <c r="D457" s="181"/>
      <c r="E457" s="316">
        <v>56700</v>
      </c>
      <c r="F457" s="429">
        <v>0</v>
      </c>
      <c r="G457" s="352">
        <v>0</v>
      </c>
      <c r="H457" s="352">
        <v>0</v>
      </c>
      <c r="I457" s="558"/>
    </row>
    <row r="458" spans="1:9" ht="15">
      <c r="A458" s="30"/>
      <c r="B458" s="227" t="s">
        <v>571</v>
      </c>
      <c r="C458" s="65"/>
      <c r="D458" s="181"/>
      <c r="E458" s="316">
        <v>211408</v>
      </c>
      <c r="F458" s="429">
        <v>0</v>
      </c>
      <c r="G458" s="352">
        <v>0</v>
      </c>
      <c r="H458" s="352">
        <v>0</v>
      </c>
      <c r="I458" s="558"/>
    </row>
    <row r="459" spans="1:9" ht="15">
      <c r="A459" s="30"/>
      <c r="B459" s="520" t="s">
        <v>693</v>
      </c>
      <c r="C459" s="41" t="s">
        <v>272</v>
      </c>
      <c r="D459" s="181"/>
      <c r="E459" s="316"/>
      <c r="F459" s="382">
        <v>0</v>
      </c>
      <c r="G459" s="550">
        <v>33226</v>
      </c>
      <c r="H459" s="550">
        <v>33226</v>
      </c>
      <c r="I459" s="558"/>
    </row>
    <row r="460" spans="1:9" ht="15">
      <c r="A460" s="30"/>
      <c r="B460" s="520" t="s">
        <v>700</v>
      </c>
      <c r="C460" s="65" t="s">
        <v>438</v>
      </c>
      <c r="D460" s="181"/>
      <c r="E460" s="316"/>
      <c r="F460" s="382">
        <v>0</v>
      </c>
      <c r="G460" s="550">
        <v>404789</v>
      </c>
      <c r="H460" s="550">
        <v>404789</v>
      </c>
      <c r="I460" s="558"/>
    </row>
    <row r="461" spans="1:9" ht="15">
      <c r="A461" s="30"/>
      <c r="B461" s="520" t="s">
        <v>694</v>
      </c>
      <c r="C461" s="65" t="s">
        <v>438</v>
      </c>
      <c r="D461" s="181"/>
      <c r="E461" s="316"/>
      <c r="F461" s="382">
        <v>0</v>
      </c>
      <c r="G461" s="550">
        <v>68459</v>
      </c>
      <c r="H461" s="550">
        <v>68459</v>
      </c>
      <c r="I461" s="558"/>
    </row>
    <row r="462" spans="1:9" ht="15">
      <c r="A462" s="30"/>
      <c r="B462" s="520" t="s">
        <v>696</v>
      </c>
      <c r="C462" s="65" t="s">
        <v>438</v>
      </c>
      <c r="D462" s="181"/>
      <c r="E462" s="316"/>
      <c r="F462" s="382">
        <v>0</v>
      </c>
      <c r="G462" s="550">
        <v>240084</v>
      </c>
      <c r="H462" s="550">
        <v>240084</v>
      </c>
      <c r="I462" s="558"/>
    </row>
    <row r="463" spans="1:9" ht="15">
      <c r="A463" s="30"/>
      <c r="B463" s="520" t="s">
        <v>701</v>
      </c>
      <c r="C463" s="65" t="s">
        <v>438</v>
      </c>
      <c r="D463" s="181"/>
      <c r="E463" s="316"/>
      <c r="F463" s="382">
        <v>0</v>
      </c>
      <c r="G463" s="550">
        <v>12113</v>
      </c>
      <c r="H463" s="550">
        <v>12113</v>
      </c>
      <c r="I463" s="558"/>
    </row>
    <row r="464" spans="1:9" ht="15">
      <c r="A464" s="30"/>
      <c r="B464" s="520" t="s">
        <v>699</v>
      </c>
      <c r="C464" s="65" t="s">
        <v>438</v>
      </c>
      <c r="D464" s="181"/>
      <c r="E464" s="316"/>
      <c r="F464" s="382">
        <v>0</v>
      </c>
      <c r="G464" s="550">
        <v>375300</v>
      </c>
      <c r="H464" s="550">
        <v>375300</v>
      </c>
      <c r="I464" s="558"/>
    </row>
    <row r="465" spans="1:9" ht="15">
      <c r="A465" s="30"/>
      <c r="B465" s="520" t="s">
        <v>698</v>
      </c>
      <c r="C465" s="65" t="s">
        <v>438</v>
      </c>
      <c r="D465" s="181"/>
      <c r="E465" s="316"/>
      <c r="F465" s="382">
        <v>0</v>
      </c>
      <c r="G465" s="550">
        <v>1233071</v>
      </c>
      <c r="H465" s="550">
        <v>1233071</v>
      </c>
      <c r="I465" s="558"/>
    </row>
    <row r="466" spans="1:9" ht="15">
      <c r="A466" s="30"/>
      <c r="B466" s="520" t="s">
        <v>692</v>
      </c>
      <c r="C466" s="65" t="s">
        <v>438</v>
      </c>
      <c r="D466" s="181"/>
      <c r="E466" s="316"/>
      <c r="F466" s="382">
        <v>0</v>
      </c>
      <c r="G466" s="550">
        <v>826213</v>
      </c>
      <c r="H466" s="550">
        <v>826213</v>
      </c>
      <c r="I466" s="558"/>
    </row>
    <row r="467" spans="1:9" ht="15">
      <c r="A467" s="30"/>
      <c r="B467" s="522" t="s">
        <v>744</v>
      </c>
      <c r="C467" s="65" t="s">
        <v>438</v>
      </c>
      <c r="D467" s="181"/>
      <c r="E467" s="316"/>
      <c r="F467" s="382">
        <v>0</v>
      </c>
      <c r="G467" s="550">
        <v>26089</v>
      </c>
      <c r="H467" s="550">
        <v>26089</v>
      </c>
      <c r="I467" s="558"/>
    </row>
    <row r="468" spans="1:9" ht="15">
      <c r="A468" s="30"/>
      <c r="B468" s="524" t="s">
        <v>745</v>
      </c>
      <c r="C468" s="41" t="s">
        <v>272</v>
      </c>
      <c r="D468" s="181"/>
      <c r="E468" s="391"/>
      <c r="F468" s="429">
        <v>0</v>
      </c>
      <c r="G468" s="540">
        <v>495162</v>
      </c>
      <c r="H468" s="540">
        <v>495162</v>
      </c>
      <c r="I468" s="558"/>
    </row>
    <row r="469" spans="1:9" ht="15.75">
      <c r="A469" s="23" t="s">
        <v>253</v>
      </c>
      <c r="B469" s="100" t="s">
        <v>254</v>
      </c>
      <c r="C469" s="47"/>
      <c r="D469" s="262">
        <f>SUM(D373,D376,D389,D393,D425)</f>
        <v>3831446.6</v>
      </c>
      <c r="E469" s="262">
        <f>SUM(E373,E376,E389,E393,E425)</f>
        <v>22363421</v>
      </c>
      <c r="F469" s="262">
        <f>SUM(F376,F389,F393,F425)</f>
        <v>3433446.6</v>
      </c>
      <c r="G469" s="262">
        <f>SUM(G376,G389,G393,G425)</f>
        <v>17946590</v>
      </c>
      <c r="H469" s="262">
        <f>SUM(H376,H389,H393,H425)</f>
        <v>17946590</v>
      </c>
      <c r="I469" s="558"/>
    </row>
    <row r="470" spans="1:9" ht="15">
      <c r="A470" s="30" t="s">
        <v>255</v>
      </c>
      <c r="B470" s="83" t="s">
        <v>256</v>
      </c>
      <c r="C470" s="46"/>
      <c r="D470" s="182">
        <f>SUM(D471:D472)</f>
        <v>630000</v>
      </c>
      <c r="E470" s="182">
        <f>SUM(E471:E477)</f>
        <v>3082694</v>
      </c>
      <c r="F470" s="182">
        <f>SUM(F471:F478)</f>
        <v>4173307</v>
      </c>
      <c r="G470" s="182">
        <f>SUM(G471:G478)</f>
        <v>0</v>
      </c>
      <c r="H470" s="182">
        <f>SUM(H471:H478)</f>
        <v>0</v>
      </c>
      <c r="I470" s="558"/>
    </row>
    <row r="471" spans="1:9" ht="15">
      <c r="A471" s="30"/>
      <c r="B471" s="309" t="s">
        <v>454</v>
      </c>
      <c r="C471" s="28" t="s">
        <v>277</v>
      </c>
      <c r="D471" s="185">
        <v>630000</v>
      </c>
      <c r="E471" s="181">
        <v>0</v>
      </c>
      <c r="F471" s="184">
        <v>630000</v>
      </c>
      <c r="G471" s="180">
        <v>0</v>
      </c>
      <c r="H471" s="184">
        <v>0</v>
      </c>
      <c r="I471" s="558"/>
    </row>
    <row r="472" spans="1:9" ht="15">
      <c r="A472" s="30"/>
      <c r="B472" s="223" t="s">
        <v>494</v>
      </c>
      <c r="C472" s="28" t="s">
        <v>272</v>
      </c>
      <c r="D472" s="242">
        <v>0</v>
      </c>
      <c r="E472" s="185">
        <v>0</v>
      </c>
      <c r="F472" s="184">
        <v>0</v>
      </c>
      <c r="G472" s="180">
        <v>0</v>
      </c>
      <c r="H472" s="184">
        <v>0</v>
      </c>
      <c r="I472" s="558"/>
    </row>
    <row r="473" spans="1:9" ht="15">
      <c r="A473" s="30"/>
      <c r="B473" s="227" t="s">
        <v>528</v>
      </c>
      <c r="C473" s="28" t="s">
        <v>272</v>
      </c>
      <c r="D473" s="242">
        <v>0</v>
      </c>
      <c r="E473" s="316">
        <v>82662</v>
      </c>
      <c r="F473" s="439">
        <v>0</v>
      </c>
      <c r="G473" s="352">
        <v>0</v>
      </c>
      <c r="H473" s="439">
        <v>0</v>
      </c>
      <c r="I473" s="558"/>
    </row>
    <row r="474" spans="1:9" ht="15">
      <c r="A474" s="30"/>
      <c r="B474" s="227" t="s">
        <v>529</v>
      </c>
      <c r="C474" s="28" t="s">
        <v>272</v>
      </c>
      <c r="D474" s="242">
        <v>0</v>
      </c>
      <c r="E474" s="316">
        <v>557725</v>
      </c>
      <c r="F474" s="439">
        <v>0</v>
      </c>
      <c r="G474" s="352">
        <v>0</v>
      </c>
      <c r="H474" s="439">
        <v>0</v>
      </c>
      <c r="I474" s="558"/>
    </row>
    <row r="475" spans="1:9" ht="15">
      <c r="A475" s="30"/>
      <c r="B475" s="227" t="s">
        <v>531</v>
      </c>
      <c r="C475" s="28" t="s">
        <v>272</v>
      </c>
      <c r="D475" s="242">
        <v>0</v>
      </c>
      <c r="E475" s="316">
        <v>975000</v>
      </c>
      <c r="F475" s="439">
        <v>0</v>
      </c>
      <c r="G475" s="352">
        <v>0</v>
      </c>
      <c r="H475" s="439">
        <v>0</v>
      </c>
      <c r="I475" s="558"/>
    </row>
    <row r="476" spans="1:9" ht="15">
      <c r="A476" s="30"/>
      <c r="B476" s="227" t="s">
        <v>530</v>
      </c>
      <c r="C476" s="28" t="s">
        <v>272</v>
      </c>
      <c r="D476" s="242">
        <v>0</v>
      </c>
      <c r="E476" s="316">
        <v>1369502</v>
      </c>
      <c r="F476" s="439">
        <v>0</v>
      </c>
      <c r="G476" s="352">
        <v>0</v>
      </c>
      <c r="H476" s="439">
        <v>0</v>
      </c>
      <c r="I476" s="558"/>
    </row>
    <row r="477" spans="1:9" ht="15">
      <c r="A477" s="30"/>
      <c r="B477" s="227" t="s">
        <v>578</v>
      </c>
      <c r="C477" s="28" t="s">
        <v>272</v>
      </c>
      <c r="D477" s="242">
        <v>0</v>
      </c>
      <c r="E477" s="316">
        <v>97805</v>
      </c>
      <c r="F477" s="439">
        <v>0</v>
      </c>
      <c r="G477" s="352">
        <v>0</v>
      </c>
      <c r="H477" s="439">
        <v>0</v>
      </c>
      <c r="I477" s="558"/>
    </row>
    <row r="478" spans="1:9" ht="15">
      <c r="A478" s="30"/>
      <c r="B478" s="309" t="s">
        <v>612</v>
      </c>
      <c r="C478" s="170" t="s">
        <v>298</v>
      </c>
      <c r="D478" s="242">
        <v>0</v>
      </c>
      <c r="E478" s="210">
        <v>0</v>
      </c>
      <c r="F478" s="184">
        <v>3543307</v>
      </c>
      <c r="G478" s="180">
        <v>0</v>
      </c>
      <c r="H478" s="184">
        <v>0</v>
      </c>
      <c r="I478" s="558"/>
    </row>
    <row r="479" spans="1:9" ht="15">
      <c r="A479" s="30"/>
      <c r="B479" s="309" t="s">
        <v>746</v>
      </c>
      <c r="C479" s="28" t="s">
        <v>272</v>
      </c>
      <c r="D479" s="242">
        <v>0</v>
      </c>
      <c r="E479" s="242">
        <v>0</v>
      </c>
      <c r="F479" s="184">
        <v>0</v>
      </c>
      <c r="G479" s="180">
        <v>0</v>
      </c>
      <c r="H479" s="184">
        <v>0</v>
      </c>
      <c r="I479" s="558"/>
    </row>
    <row r="480" spans="1:9" ht="15">
      <c r="A480" s="30" t="s">
        <v>257</v>
      </c>
      <c r="B480" s="83" t="s">
        <v>258</v>
      </c>
      <c r="C480" s="46"/>
      <c r="D480" s="182">
        <v>0</v>
      </c>
      <c r="E480" s="182">
        <v>0</v>
      </c>
      <c r="F480" s="390">
        <v>0</v>
      </c>
      <c r="G480" s="182">
        <v>0</v>
      </c>
      <c r="H480" s="390">
        <v>0</v>
      </c>
      <c r="I480" s="558"/>
    </row>
    <row r="481" spans="1:9" ht="15">
      <c r="A481" s="30" t="s">
        <v>259</v>
      </c>
      <c r="B481" s="83" t="s">
        <v>260</v>
      </c>
      <c r="C481" s="46"/>
      <c r="D481" s="182">
        <v>0</v>
      </c>
      <c r="E481" s="182">
        <v>0</v>
      </c>
      <c r="F481" s="390">
        <v>0</v>
      </c>
      <c r="G481" s="182">
        <v>0</v>
      </c>
      <c r="H481" s="390">
        <v>0</v>
      </c>
      <c r="I481" s="558"/>
    </row>
    <row r="482" spans="1:9" ht="15">
      <c r="A482" s="48" t="s">
        <v>261</v>
      </c>
      <c r="B482" s="101" t="s">
        <v>262</v>
      </c>
      <c r="C482" s="49"/>
      <c r="D482" s="183">
        <f>SUM(D483:D484)</f>
        <v>170100</v>
      </c>
      <c r="E482" s="183">
        <f>SUM(E483:E488)</f>
        <v>569077</v>
      </c>
      <c r="F482" s="183">
        <f>SUM(F483:F489)</f>
        <v>1126793</v>
      </c>
      <c r="G482" s="183">
        <f>SUM(G483:G489)</f>
        <v>0</v>
      </c>
      <c r="H482" s="183">
        <f>SUM(H483:H490)</f>
        <v>0</v>
      </c>
      <c r="I482" s="558"/>
    </row>
    <row r="483" spans="1:9" ht="15">
      <c r="A483" s="48"/>
      <c r="B483" s="309" t="s">
        <v>454</v>
      </c>
      <c r="C483" s="28" t="s">
        <v>277</v>
      </c>
      <c r="D483" s="276">
        <f>D471*0.27</f>
        <v>170100</v>
      </c>
      <c r="E483" s="310">
        <f>E471*0.27</f>
        <v>0</v>
      </c>
      <c r="F483" s="440">
        <f>F471*0.27</f>
        <v>170100</v>
      </c>
      <c r="G483" s="551">
        <f>G471*0.27</f>
        <v>0</v>
      </c>
      <c r="H483" s="440">
        <f>H471*0.27</f>
        <v>0</v>
      </c>
      <c r="I483" s="558"/>
    </row>
    <row r="484" spans="1:9" ht="15">
      <c r="A484" s="48"/>
      <c r="B484" s="223" t="s">
        <v>494</v>
      </c>
      <c r="C484" s="28" t="s">
        <v>272</v>
      </c>
      <c r="D484" s="276">
        <v>0</v>
      </c>
      <c r="E484" s="263">
        <v>0</v>
      </c>
      <c r="F484" s="440">
        <v>0</v>
      </c>
      <c r="G484" s="551">
        <v>0</v>
      </c>
      <c r="H484" s="440">
        <v>0</v>
      </c>
      <c r="I484" s="558"/>
    </row>
    <row r="485" spans="1:9" ht="15">
      <c r="A485" s="48"/>
      <c r="B485" s="227" t="s">
        <v>528</v>
      </c>
      <c r="C485" s="28" t="s">
        <v>272</v>
      </c>
      <c r="D485" s="276">
        <v>0</v>
      </c>
      <c r="E485" s="316">
        <v>22318</v>
      </c>
      <c r="F485" s="439">
        <v>0</v>
      </c>
      <c r="G485" s="352">
        <v>0</v>
      </c>
      <c r="H485" s="439">
        <v>0</v>
      </c>
      <c r="I485" s="558"/>
    </row>
    <row r="486" spans="1:9" ht="15">
      <c r="A486" s="48"/>
      <c r="B486" s="227" t="s">
        <v>529</v>
      </c>
      <c r="C486" s="28" t="s">
        <v>272</v>
      </c>
      <c r="D486" s="276">
        <v>0</v>
      </c>
      <c r="E486" s="316">
        <v>150586</v>
      </c>
      <c r="F486" s="439">
        <v>0</v>
      </c>
      <c r="G486" s="352">
        <v>0</v>
      </c>
      <c r="H486" s="439">
        <v>0</v>
      </c>
      <c r="I486" s="558"/>
    </row>
    <row r="487" spans="1:9" ht="15">
      <c r="A487" s="48"/>
      <c r="B487" s="227" t="s">
        <v>530</v>
      </c>
      <c r="C487" s="28" t="s">
        <v>272</v>
      </c>
      <c r="D487" s="276">
        <v>0</v>
      </c>
      <c r="E487" s="316">
        <v>369766</v>
      </c>
      <c r="F487" s="439">
        <v>0</v>
      </c>
      <c r="G487" s="352">
        <v>0</v>
      </c>
      <c r="H487" s="439">
        <v>0</v>
      </c>
      <c r="I487" s="558"/>
    </row>
    <row r="488" spans="1:9" ht="15">
      <c r="A488" s="48"/>
      <c r="B488" s="227" t="s">
        <v>578</v>
      </c>
      <c r="C488" s="28" t="s">
        <v>272</v>
      </c>
      <c r="D488" s="276">
        <v>0</v>
      </c>
      <c r="E488" s="316">
        <v>26407</v>
      </c>
      <c r="F488" s="439">
        <v>0</v>
      </c>
      <c r="G488" s="352">
        <v>0</v>
      </c>
      <c r="H488" s="439">
        <v>0</v>
      </c>
      <c r="I488" s="558"/>
    </row>
    <row r="489" spans="1:9" ht="15">
      <c r="A489" s="48"/>
      <c r="B489" s="78" t="s">
        <v>612</v>
      </c>
      <c r="C489" s="170" t="s">
        <v>298</v>
      </c>
      <c r="D489" s="276"/>
      <c r="E489" s="391">
        <v>0</v>
      </c>
      <c r="F489" s="439">
        <v>956693</v>
      </c>
      <c r="G489" s="352">
        <v>0</v>
      </c>
      <c r="H489" s="439">
        <v>0</v>
      </c>
      <c r="I489" s="558"/>
    </row>
    <row r="490" spans="1:9" ht="15">
      <c r="A490" s="48"/>
      <c r="B490" s="309" t="s">
        <v>746</v>
      </c>
      <c r="C490" s="28" t="s">
        <v>272</v>
      </c>
      <c r="D490" s="276"/>
      <c r="E490" s="391"/>
      <c r="F490" s="439"/>
      <c r="G490" s="352">
        <v>0</v>
      </c>
      <c r="H490" s="439">
        <v>0</v>
      </c>
      <c r="I490" s="558"/>
    </row>
    <row r="491" spans="1:9" ht="15.75">
      <c r="A491" s="23" t="s">
        <v>263</v>
      </c>
      <c r="B491" s="100" t="s">
        <v>264</v>
      </c>
      <c r="C491" s="47"/>
      <c r="D491" s="262">
        <f>SUM(D470,D480,D481,D482)</f>
        <v>800100</v>
      </c>
      <c r="E491" s="262">
        <f>SUM(E470,E480,E481,E482)</f>
        <v>3651771</v>
      </c>
      <c r="F491" s="262">
        <f>SUM(F470,F482)</f>
        <v>5300100</v>
      </c>
      <c r="G491" s="262">
        <f>SUM(G470,G482)</f>
        <v>0</v>
      </c>
      <c r="H491" s="262">
        <f>SUM(H470,H482)</f>
        <v>0</v>
      </c>
      <c r="I491" s="558"/>
    </row>
    <row r="492" spans="1:9" ht="15.75">
      <c r="A492" s="25" t="s">
        <v>265</v>
      </c>
      <c r="B492" s="105" t="s">
        <v>266</v>
      </c>
      <c r="C492" s="50"/>
      <c r="D492" s="277">
        <v>0</v>
      </c>
      <c r="E492" s="277">
        <v>0</v>
      </c>
      <c r="F492" s="277">
        <v>0</v>
      </c>
      <c r="G492" s="277">
        <v>0</v>
      </c>
      <c r="H492" s="277">
        <v>0</v>
      </c>
      <c r="I492" s="558"/>
    </row>
    <row r="493" spans="1:9" ht="16.5" thickBot="1">
      <c r="A493" s="455"/>
      <c r="B493" s="457" t="s">
        <v>702</v>
      </c>
      <c r="C493" s="65" t="s">
        <v>438</v>
      </c>
      <c r="D493" s="456">
        <v>0</v>
      </c>
      <c r="E493" s="456">
        <v>0</v>
      </c>
      <c r="F493" s="456">
        <v>0</v>
      </c>
      <c r="G493" s="552">
        <v>4</v>
      </c>
      <c r="H493" s="458">
        <v>4</v>
      </c>
      <c r="I493" s="558"/>
    </row>
    <row r="494" spans="1:9" ht="17.25" thickBot="1" thickTop="1">
      <c r="A494" s="26" t="s">
        <v>267</v>
      </c>
      <c r="B494" s="106" t="s">
        <v>268</v>
      </c>
      <c r="C494" s="51"/>
      <c r="D494" s="278">
        <v>58082057</v>
      </c>
      <c r="E494" s="278">
        <f>SUM(E80,E110,E308,E316,,E372,E469,E491)</f>
        <v>106020307</v>
      </c>
      <c r="F494" s="278">
        <f>SUM(F80,F110,F308,F316,F372,F469,F491)</f>
        <v>74875832.6</v>
      </c>
      <c r="G494" s="278">
        <f>SUM(G80,G110,G308,G316,G372,G469,G491,G493)</f>
        <v>100203871</v>
      </c>
      <c r="H494" s="278">
        <f>SUM(H80,H110,H308,H316,H372,H469,H491,H493)</f>
        <v>75133812</v>
      </c>
      <c r="I494" s="558"/>
    </row>
    <row r="495" spans="1:9" ht="17.25" thickBot="1" thickTop="1">
      <c r="A495" s="286" t="s">
        <v>511</v>
      </c>
      <c r="B495" s="599" t="s">
        <v>512</v>
      </c>
      <c r="C495" s="600"/>
      <c r="D495" s="361">
        <v>828383</v>
      </c>
      <c r="E495" s="293">
        <v>1609167</v>
      </c>
      <c r="F495" s="441">
        <v>1609167</v>
      </c>
      <c r="G495" s="553">
        <v>1892610</v>
      </c>
      <c r="H495" s="459">
        <v>848552</v>
      </c>
      <c r="I495" s="558"/>
    </row>
    <row r="496" spans="1:9" ht="17.25" thickBot="1" thickTop="1">
      <c r="A496" s="397" t="s">
        <v>513</v>
      </c>
      <c r="B496" s="588" t="s">
        <v>514</v>
      </c>
      <c r="C496" s="589"/>
      <c r="D496" s="287">
        <v>828383</v>
      </c>
      <c r="E496" s="121">
        <f>SUM(E495)</f>
        <v>1609167</v>
      </c>
      <c r="F496" s="278">
        <f>SUM(F495)</f>
        <v>1609167</v>
      </c>
      <c r="G496" s="278">
        <f>SUM(G495)</f>
        <v>1892610</v>
      </c>
      <c r="H496" s="278">
        <f>SUM(H495)</f>
        <v>848552</v>
      </c>
      <c r="I496" s="558"/>
    </row>
    <row r="497" spans="1:9" ht="17.25" thickBot="1" thickTop="1">
      <c r="A497" s="586" t="s">
        <v>515</v>
      </c>
      <c r="B497" s="587"/>
      <c r="C497" s="587"/>
      <c r="D497" s="291">
        <v>58910440</v>
      </c>
      <c r="E497" s="294">
        <f>SUM(E494,E496)</f>
        <v>107629474</v>
      </c>
      <c r="F497" s="291">
        <f>SUM(F494,F496)</f>
        <v>76484999.6</v>
      </c>
      <c r="G497" s="291">
        <f>SUM(G494,G496)</f>
        <v>102096481</v>
      </c>
      <c r="H497" s="291">
        <f>SUM(H494,H496)</f>
        <v>75982364</v>
      </c>
      <c r="I497" s="559">
        <f>SUM('Bevételek részletes 2022.'!E156,-G497)</f>
        <v>0</v>
      </c>
    </row>
    <row r="498" spans="1:9" ht="14.25" thickBot="1" thickTop="1">
      <c r="A498" s="158" t="s">
        <v>378</v>
      </c>
      <c r="B498" s="159"/>
      <c r="C498" s="160" t="s">
        <v>411</v>
      </c>
      <c r="D498" s="292">
        <f>SUM(E349)</f>
        <v>400000</v>
      </c>
      <c r="E498" s="295">
        <f>SUM(E352:E357,E255:E257)</f>
        <v>364135</v>
      </c>
      <c r="F498" s="295">
        <f>SUM(F352:F357,F255:F257)</f>
        <v>764135</v>
      </c>
      <c r="G498" s="295">
        <f>SUM(G352:G357,G255:G257)</f>
        <v>840557</v>
      </c>
      <c r="H498" s="292">
        <f>SUM(H352:H357,H255:H257)</f>
        <v>840557</v>
      </c>
      <c r="I498" s="558"/>
    </row>
    <row r="499" spans="1:9" ht="14.25" thickBot="1" thickTop="1">
      <c r="A499" s="367" t="s">
        <v>464</v>
      </c>
      <c r="B499" s="368"/>
      <c r="C499" s="369" t="s">
        <v>590</v>
      </c>
      <c r="D499" s="370">
        <f>SUM(E327)</f>
        <v>2037649</v>
      </c>
      <c r="E499" s="295">
        <f>SUM(A55,E327)</f>
        <v>2037649</v>
      </c>
      <c r="F499" s="295">
        <f>SUM(A55,F327)</f>
        <v>3553765</v>
      </c>
      <c r="G499" s="295">
        <f>SUM(A55,G327)</f>
        <v>3553765</v>
      </c>
      <c r="H499" s="292">
        <f>SUM(B55,H327)</f>
        <v>3553765</v>
      </c>
      <c r="I499" s="558"/>
    </row>
    <row r="500" ht="13.5" thickTop="1"/>
  </sheetData>
  <sheetProtection password="CA09" sheet="1"/>
  <mergeCells count="34">
    <mergeCell ref="E37:E38"/>
    <mergeCell ref="E177:E179"/>
    <mergeCell ref="G37:G42"/>
    <mergeCell ref="H37:H42"/>
    <mergeCell ref="F177:F179"/>
    <mergeCell ref="F245:F250"/>
    <mergeCell ref="H245:H250"/>
    <mergeCell ref="A1:B1"/>
    <mergeCell ref="E245:E250"/>
    <mergeCell ref="A2:H2"/>
    <mergeCell ref="A3:H3"/>
    <mergeCell ref="A4:H4"/>
    <mergeCell ref="D286:E286"/>
    <mergeCell ref="D280:E280"/>
    <mergeCell ref="G279:G291"/>
    <mergeCell ref="H279:H291"/>
    <mergeCell ref="B5:B7"/>
    <mergeCell ref="G245:G250"/>
    <mergeCell ref="D279:E279"/>
    <mergeCell ref="B371:D371"/>
    <mergeCell ref="D291:E291"/>
    <mergeCell ref="D289:E289"/>
    <mergeCell ref="D245:D250"/>
    <mergeCell ref="D281:E281"/>
    <mergeCell ref="D282:E282"/>
    <mergeCell ref="D287:E287"/>
    <mergeCell ref="A497:C497"/>
    <mergeCell ref="D290:E290"/>
    <mergeCell ref="D283:E283"/>
    <mergeCell ref="D284:E284"/>
    <mergeCell ref="D285:E285"/>
    <mergeCell ref="B496:C496"/>
    <mergeCell ref="D288:E288"/>
    <mergeCell ref="B495:C495"/>
  </mergeCells>
  <printOptions/>
  <pageMargins left="0.7" right="0.7" top="0.75" bottom="0.75" header="0.3" footer="0.3"/>
  <pageSetup horizontalDpi="600" verticalDpi="600" orientation="portrait" paperSize="9" scale="35" r:id="rId3"/>
  <rowBreaks count="4" manualBreakCount="4">
    <brk id="173" max="5" man="1"/>
    <brk id="241" max="255" man="1"/>
    <brk id="323" max="5" man="1"/>
    <brk id="334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2" max="2" width="21.75390625" style="0" customWidth="1"/>
    <col min="3" max="3" width="31.25390625" style="0" customWidth="1"/>
    <col min="5" max="5" width="52.375" style="0" customWidth="1"/>
    <col min="6" max="6" width="24.25390625" style="0" customWidth="1"/>
  </cols>
  <sheetData>
    <row r="1" spans="1:2" ht="13.5" thickBot="1">
      <c r="A1" s="628" t="s">
        <v>681</v>
      </c>
      <c r="B1" s="628"/>
    </row>
    <row r="2" spans="1:15" ht="15.75" thickTop="1">
      <c r="A2" s="400" t="s">
        <v>615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4"/>
    </row>
    <row r="3" spans="1:15" ht="15">
      <c r="A3" s="401" t="s">
        <v>616</v>
      </c>
      <c r="O3" s="371"/>
    </row>
    <row r="4" spans="1:15" ht="15.75">
      <c r="A4" s="402" t="s">
        <v>617</v>
      </c>
      <c r="O4" s="371"/>
    </row>
    <row r="5" spans="1:15" ht="15.75">
      <c r="A5" s="403" t="s">
        <v>618</v>
      </c>
      <c r="O5" s="371"/>
    </row>
    <row r="6" spans="1:15" ht="15.75">
      <c r="A6" s="629" t="s">
        <v>619</v>
      </c>
      <c r="B6" s="630"/>
      <c r="C6" s="630"/>
      <c r="D6" s="630"/>
      <c r="E6" s="488"/>
      <c r="O6" s="371"/>
    </row>
    <row r="7" spans="1:15" ht="15.75">
      <c r="A7" s="404"/>
      <c r="B7" s="489" t="s">
        <v>620</v>
      </c>
      <c r="C7" s="489" t="s">
        <v>621</v>
      </c>
      <c r="D7" s="489"/>
      <c r="E7" s="488"/>
      <c r="O7" s="371"/>
    </row>
    <row r="8" spans="1:15" ht="31.5">
      <c r="A8" s="405">
        <v>1</v>
      </c>
      <c r="B8" s="489" t="s">
        <v>622</v>
      </c>
      <c r="C8" s="489" t="s">
        <v>623</v>
      </c>
      <c r="D8" s="489"/>
      <c r="E8" s="488"/>
      <c r="O8" s="371"/>
    </row>
    <row r="9" spans="1:15" ht="48" thickBot="1">
      <c r="A9" s="406">
        <v>3</v>
      </c>
      <c r="B9" s="407" t="s">
        <v>624</v>
      </c>
      <c r="C9" s="410">
        <v>3915653</v>
      </c>
      <c r="D9" s="408"/>
      <c r="E9" s="425">
        <v>1957827</v>
      </c>
      <c r="F9" s="426">
        <f>SUM(E9,-C9)</f>
        <v>-1957826</v>
      </c>
      <c r="G9" s="368"/>
      <c r="H9" s="368"/>
      <c r="I9" s="368"/>
      <c r="J9" s="368"/>
      <c r="K9" s="368"/>
      <c r="L9" s="368"/>
      <c r="M9" s="368"/>
      <c r="N9" s="368"/>
      <c r="O9" s="409"/>
    </row>
    <row r="10" spans="1:15" ht="13.5" thickTop="1">
      <c r="A10" s="372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</row>
    <row r="11" spans="1:15" ht="12.75">
      <c r="A11" s="398" t="s">
        <v>625</v>
      </c>
      <c r="B11" t="s">
        <v>626</v>
      </c>
      <c r="C11" t="s">
        <v>627</v>
      </c>
      <c r="D11" t="s">
        <v>628</v>
      </c>
      <c r="E11" t="s">
        <v>629</v>
      </c>
      <c r="F11" t="s">
        <v>630</v>
      </c>
      <c r="O11" s="371"/>
    </row>
    <row r="12" spans="1:15" ht="12.75">
      <c r="A12" s="398" t="s">
        <v>631</v>
      </c>
      <c r="B12" t="s">
        <v>632</v>
      </c>
      <c r="C12" t="s">
        <v>633</v>
      </c>
      <c r="F12" s="162">
        <v>0</v>
      </c>
      <c r="O12" s="371"/>
    </row>
    <row r="13" spans="1:15" ht="12.75">
      <c r="A13" s="398" t="s">
        <v>634</v>
      </c>
      <c r="B13" t="s">
        <v>635</v>
      </c>
      <c r="C13" t="s">
        <v>636</v>
      </c>
      <c r="F13" s="162">
        <v>45440</v>
      </c>
      <c r="O13" s="371"/>
    </row>
    <row r="14" spans="1:15" ht="12.75">
      <c r="A14" s="398" t="s">
        <v>637</v>
      </c>
      <c r="B14" t="s">
        <v>638</v>
      </c>
      <c r="C14" t="s">
        <v>639</v>
      </c>
      <c r="F14" s="162">
        <v>91500</v>
      </c>
      <c r="O14" s="371"/>
    </row>
    <row r="15" spans="1:15" ht="12.75">
      <c r="A15" s="398" t="s">
        <v>640</v>
      </c>
      <c r="B15" t="s">
        <v>641</v>
      </c>
      <c r="C15" t="s">
        <v>642</v>
      </c>
      <c r="F15" s="162">
        <v>0</v>
      </c>
      <c r="O15" s="371"/>
    </row>
    <row r="16" spans="1:15" ht="12.75">
      <c r="A16" s="398" t="s">
        <v>643</v>
      </c>
      <c r="B16" t="s">
        <v>644</v>
      </c>
      <c r="C16" t="s">
        <v>645</v>
      </c>
      <c r="F16" s="162">
        <v>28240</v>
      </c>
      <c r="O16" s="371"/>
    </row>
    <row r="17" spans="1:15" ht="12.75">
      <c r="A17" s="398" t="s">
        <v>646</v>
      </c>
      <c r="B17" t="s">
        <v>647</v>
      </c>
      <c r="C17" t="s">
        <v>648</v>
      </c>
      <c r="F17" s="162">
        <v>600000</v>
      </c>
      <c r="G17" s="162">
        <f>SUM(F12:F18)</f>
        <v>768180</v>
      </c>
      <c r="O17" s="371"/>
    </row>
    <row r="18" spans="1:15" ht="12.75">
      <c r="A18" s="398" t="s">
        <v>649</v>
      </c>
      <c r="B18" t="s">
        <v>650</v>
      </c>
      <c r="C18" t="s">
        <v>651</v>
      </c>
      <c r="F18" s="162">
        <v>3000</v>
      </c>
      <c r="G18" s="162"/>
      <c r="O18" s="371"/>
    </row>
    <row r="19" spans="1:15" ht="12.75">
      <c r="A19" s="398" t="s">
        <v>652</v>
      </c>
      <c r="B19" s="490" t="s">
        <v>653</v>
      </c>
      <c r="C19" s="490" t="s">
        <v>654</v>
      </c>
      <c r="D19" s="490"/>
      <c r="E19" s="490"/>
      <c r="F19" s="491">
        <v>768180</v>
      </c>
      <c r="G19" s="162"/>
      <c r="O19" s="371"/>
    </row>
    <row r="20" spans="1:15" ht="12.75">
      <c r="A20" s="398" t="s">
        <v>665</v>
      </c>
      <c r="B20" t="s">
        <v>655</v>
      </c>
      <c r="C20" t="s">
        <v>656</v>
      </c>
      <c r="D20" s="162">
        <v>6000</v>
      </c>
      <c r="E20" s="162">
        <v>10</v>
      </c>
      <c r="F20" s="162">
        <v>60000</v>
      </c>
      <c r="O20" s="371"/>
    </row>
    <row r="21" spans="1:15" ht="12.75">
      <c r="A21" s="398" t="s">
        <v>666</v>
      </c>
      <c r="B21" t="s">
        <v>657</v>
      </c>
      <c r="C21" t="s">
        <v>658</v>
      </c>
      <c r="D21" s="162">
        <v>6600</v>
      </c>
      <c r="E21" s="162">
        <v>0</v>
      </c>
      <c r="F21" s="162">
        <v>0</v>
      </c>
      <c r="O21" s="371"/>
    </row>
    <row r="22" spans="1:15" ht="12.75">
      <c r="A22" s="398" t="s">
        <v>667</v>
      </c>
      <c r="B22" t="s">
        <v>659</v>
      </c>
      <c r="C22" t="s">
        <v>660</v>
      </c>
      <c r="D22" s="162">
        <v>82000</v>
      </c>
      <c r="E22" s="162">
        <v>0</v>
      </c>
      <c r="F22" s="162">
        <v>0</v>
      </c>
      <c r="O22" s="371"/>
    </row>
    <row r="23" spans="1:15" ht="12.75">
      <c r="A23" s="398" t="s">
        <v>668</v>
      </c>
      <c r="B23" t="s">
        <v>661</v>
      </c>
      <c r="C23" t="s">
        <v>662</v>
      </c>
      <c r="D23" s="162">
        <v>106600</v>
      </c>
      <c r="E23" s="162">
        <v>0</v>
      </c>
      <c r="F23" s="162">
        <v>0</v>
      </c>
      <c r="O23" s="371"/>
    </row>
    <row r="24" spans="1:15" ht="12.75">
      <c r="A24" s="398" t="s">
        <v>669</v>
      </c>
      <c r="B24" t="s">
        <v>663</v>
      </c>
      <c r="C24" t="s">
        <v>664</v>
      </c>
      <c r="D24" s="162">
        <v>551700</v>
      </c>
      <c r="E24" s="162">
        <v>12</v>
      </c>
      <c r="F24" s="162">
        <v>551700</v>
      </c>
      <c r="O24" s="371"/>
    </row>
    <row r="25" spans="1:15" ht="12.75">
      <c r="A25" s="398"/>
      <c r="B25" s="490" t="s">
        <v>670</v>
      </c>
      <c r="C25" s="490" t="s">
        <v>671</v>
      </c>
      <c r="D25" s="490"/>
      <c r="E25" s="490"/>
      <c r="F25" s="491">
        <v>611700</v>
      </c>
      <c r="O25" s="371"/>
    </row>
    <row r="26" spans="1:15" ht="18.75" thickBot="1">
      <c r="A26" s="208"/>
      <c r="B26" s="368"/>
      <c r="C26" s="368"/>
      <c r="D26" s="368"/>
      <c r="E26" s="368"/>
      <c r="F26" s="411">
        <f>SUM(F19,F25)</f>
        <v>1379880</v>
      </c>
      <c r="G26" s="368"/>
      <c r="H26" s="368"/>
      <c r="I26" s="368"/>
      <c r="J26" s="368"/>
      <c r="K26" s="368"/>
      <c r="L26" s="368"/>
      <c r="M26" s="368"/>
      <c r="N26" s="368"/>
      <c r="O26" s="409"/>
    </row>
    <row r="27" spans="2:6" ht="30.75" thickTop="1">
      <c r="B27" s="492" t="s">
        <v>674</v>
      </c>
      <c r="F27" s="415">
        <f>SUM(C9,F26)</f>
        <v>5295533</v>
      </c>
    </row>
  </sheetData>
  <sheetProtection password="C9C9" sheet="1"/>
  <mergeCells count="2">
    <mergeCell ref="A1:B1"/>
    <mergeCell ref="A6:D6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admn</cp:lastModifiedBy>
  <cp:lastPrinted>2022-02-15T10:14:00Z</cp:lastPrinted>
  <dcterms:created xsi:type="dcterms:W3CDTF">2010-05-29T08:47:41Z</dcterms:created>
  <dcterms:modified xsi:type="dcterms:W3CDTF">2023-05-16T11:09:29Z</dcterms:modified>
  <cp:category/>
  <cp:version/>
  <cp:contentType/>
  <cp:contentStatus/>
</cp:coreProperties>
</file>